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690" activeTab="7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 (1)" sheetId="3" state="hidden" r:id="rId5"/>
    <sheet name="logXvlogT" sheetId="4" state="hidden" r:id="rId6"/>
    <sheet name="XvT" sheetId="7" r:id="rId7"/>
    <sheet name="XvT (2)" sheetId="17" r:id="rId8"/>
    <sheet name="UvT" sheetId="10" r:id="rId9"/>
    <sheet name="AvT" sheetId="12" r:id="rId10"/>
    <sheet name="REvT" sheetId="15" r:id="rId11"/>
    <sheet name="log(x)vlog(t)" sheetId="14" r:id="rId12"/>
    <sheet name="Threshold_Test" sheetId="16" r:id="rId13"/>
    <sheet name="Normalized XvT" sheetId="6" state="hidden" r:id="rId14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Data_Compiled!$X$2:$Y$4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Data_Compiled!$EZ$71:$FH$119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Data_Compiled!$IJ$5:$IJ$26</definedName>
    <definedName name="back_threshold_19" localSheetId="3">Data_Compiled!$HU$5:$HV$90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Data_Compiled!$FW$2:$FX$95</definedName>
    <definedName name="back_threshold_22" localSheetId="3">Data_Compiled!$BE$109:$BF$111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Data_Compiled!$HL$2:$HL$74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Data_Compiled!$BC$109:$BD$109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Data_Compiled!$HJ$2:$HK$70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Data_Compiled!$O$2:$P$4</definedName>
    <definedName name="front_threshold_21" localSheetId="3">Data_Compiled!$EX$71:$EY$118</definedName>
    <definedName name="front_threshold_22" localSheetId="3">Data_Compiled!#REF!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Data_Compiled!$FN$2:$FP$90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Data_Compiled!$HW$2:$HX$118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Data_Compiled!$II$2:$IJ$105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Data_Compiled!$IU$2:$IV$105</definedName>
    <definedName name="front_threshold_manual_3" localSheetId="1">TrackingData!#REF!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O7" i="8" l="1"/>
  <c r="IO8" i="8"/>
  <c r="IO9" i="8"/>
  <c r="IO10" i="8"/>
  <c r="IO11" i="8"/>
  <c r="IO12" i="8"/>
  <c r="IO13" i="8"/>
  <c r="IO14" i="8"/>
  <c r="IO15" i="8"/>
  <c r="IO16" i="8"/>
  <c r="IO17" i="8"/>
  <c r="IO18" i="8"/>
  <c r="IO19" i="8"/>
  <c r="IO20" i="8"/>
  <c r="IO21" i="8"/>
  <c r="IO22" i="8"/>
  <c r="IO23" i="8"/>
  <c r="IO24" i="8"/>
  <c r="IO25" i="8"/>
  <c r="IO6" i="8"/>
  <c r="IM7" i="8"/>
  <c r="IM8" i="8"/>
  <c r="IM9" i="8"/>
  <c r="IM10" i="8"/>
  <c r="IM11" i="8"/>
  <c r="IM12" i="8"/>
  <c r="IM13" i="8"/>
  <c r="IM14" i="8"/>
  <c r="IM15" i="8"/>
  <c r="IM16" i="8"/>
  <c r="IM17" i="8"/>
  <c r="IM18" i="8"/>
  <c r="IM19" i="8"/>
  <c r="IM20" i="8"/>
  <c r="IM21" i="8"/>
  <c r="IM22" i="8"/>
  <c r="IM23" i="8"/>
  <c r="IM24" i="8"/>
  <c r="IM25" i="8"/>
  <c r="IM6" i="8"/>
  <c r="IC7" i="8"/>
  <c r="IC8" i="8"/>
  <c r="IC9" i="8"/>
  <c r="IC10" i="8"/>
  <c r="IC11" i="8"/>
  <c r="IC12" i="8"/>
  <c r="IC13" i="8"/>
  <c r="IC14" i="8"/>
  <c r="IC15" i="8"/>
  <c r="IC16" i="8"/>
  <c r="IC17" i="8"/>
  <c r="IC18" i="8"/>
  <c r="IC19" i="8"/>
  <c r="IC20" i="8"/>
  <c r="IC21" i="8"/>
  <c r="IC22" i="8"/>
  <c r="IC23" i="8"/>
  <c r="IC24" i="8"/>
  <c r="IC25" i="8"/>
  <c r="IC26" i="8"/>
  <c r="IC6" i="8"/>
  <c r="IA7" i="8"/>
  <c r="IA8" i="8"/>
  <c r="IA9" i="8"/>
  <c r="IA10" i="8"/>
  <c r="IA11" i="8"/>
  <c r="IA12" i="8"/>
  <c r="IA13" i="8"/>
  <c r="IA14" i="8"/>
  <c r="IA15" i="8"/>
  <c r="IA16" i="8"/>
  <c r="IA17" i="8"/>
  <c r="IA18" i="8"/>
  <c r="IA19" i="8"/>
  <c r="IA20" i="8"/>
  <c r="IA21" i="8"/>
  <c r="IA22" i="8"/>
  <c r="IA23" i="8"/>
  <c r="IA24" i="8"/>
  <c r="IA25" i="8"/>
  <c r="IA26" i="8"/>
  <c r="IA6" i="8"/>
  <c r="HQ7" i="8"/>
  <c r="HQ8" i="8"/>
  <c r="HQ9" i="8"/>
  <c r="HQ10" i="8"/>
  <c r="HQ11" i="8"/>
  <c r="HQ12" i="8"/>
  <c r="HQ13" i="8"/>
  <c r="HQ14" i="8"/>
  <c r="HQ15" i="8"/>
  <c r="HQ16" i="8"/>
  <c r="HQ17" i="8"/>
  <c r="HQ18" i="8"/>
  <c r="HQ19" i="8"/>
  <c r="HQ20" i="8"/>
  <c r="HQ21" i="8"/>
  <c r="HQ22" i="8"/>
  <c r="HQ23" i="8"/>
  <c r="HQ24" i="8"/>
  <c r="HQ25" i="8"/>
  <c r="HQ26" i="8"/>
  <c r="HQ27" i="8"/>
  <c r="HQ6" i="8"/>
  <c r="HO7" i="8"/>
  <c r="HO8" i="8"/>
  <c r="HO9" i="8"/>
  <c r="HO10" i="8"/>
  <c r="HO11" i="8"/>
  <c r="HO12" i="8"/>
  <c r="HO13" i="8"/>
  <c r="HO14" i="8"/>
  <c r="HO15" i="8"/>
  <c r="HO16" i="8"/>
  <c r="HO17" i="8"/>
  <c r="HO18" i="8"/>
  <c r="HO19" i="8"/>
  <c r="HO20" i="8"/>
  <c r="HO21" i="8"/>
  <c r="HO22" i="8"/>
  <c r="HO23" i="8"/>
  <c r="HO24" i="8"/>
  <c r="HO25" i="8"/>
  <c r="HO26" i="8"/>
  <c r="HO27" i="8"/>
  <c r="HO6" i="8"/>
  <c r="HE7" i="8"/>
  <c r="HE8" i="8"/>
  <c r="HE9" i="8"/>
  <c r="HE10" i="8"/>
  <c r="HE11" i="8"/>
  <c r="HE12" i="8"/>
  <c r="HE13" i="8"/>
  <c r="HE14" i="8"/>
  <c r="HE15" i="8"/>
  <c r="HE16" i="8"/>
  <c r="HE17" i="8"/>
  <c r="HE18" i="8"/>
  <c r="HE19" i="8"/>
  <c r="HE20" i="8"/>
  <c r="HE21" i="8"/>
  <c r="HE22" i="8"/>
  <c r="HE23" i="8"/>
  <c r="HE24" i="8"/>
  <c r="HE25" i="8"/>
  <c r="HE26" i="8"/>
  <c r="HE27" i="8"/>
  <c r="HE28" i="8"/>
  <c r="HE29" i="8"/>
  <c r="HE30" i="8"/>
  <c r="HE31" i="8"/>
  <c r="HE32" i="8"/>
  <c r="HE33" i="8"/>
  <c r="HE34" i="8"/>
  <c r="HE6" i="8"/>
  <c r="HC7" i="8"/>
  <c r="HC8" i="8"/>
  <c r="HC9" i="8"/>
  <c r="HC10" i="8"/>
  <c r="HC11" i="8"/>
  <c r="HC12" i="8"/>
  <c r="HC13" i="8"/>
  <c r="HC14" i="8"/>
  <c r="HC15" i="8"/>
  <c r="HC16" i="8"/>
  <c r="HC17" i="8"/>
  <c r="HC18" i="8"/>
  <c r="HC19" i="8"/>
  <c r="HC20" i="8"/>
  <c r="HC21" i="8"/>
  <c r="HC22" i="8"/>
  <c r="HC23" i="8"/>
  <c r="HC24" i="8"/>
  <c r="HC25" i="8"/>
  <c r="HC26" i="8"/>
  <c r="HC27" i="8"/>
  <c r="HC28" i="8"/>
  <c r="HC29" i="8"/>
  <c r="HC30" i="8"/>
  <c r="HC31" i="8"/>
  <c r="HC32" i="8"/>
  <c r="HC33" i="8"/>
  <c r="HC34" i="8"/>
  <c r="HC6" i="8"/>
  <c r="GR7" i="8"/>
  <c r="GR8" i="8"/>
  <c r="GR9" i="8"/>
  <c r="GR10" i="8"/>
  <c r="GR11" i="8"/>
  <c r="GR12" i="8"/>
  <c r="GR13" i="8"/>
  <c r="GR14" i="8"/>
  <c r="GR15" i="8"/>
  <c r="GR16" i="8"/>
  <c r="GR17" i="8"/>
  <c r="GR18" i="8"/>
  <c r="GR19" i="8"/>
  <c r="GR20" i="8"/>
  <c r="GR21" i="8"/>
  <c r="GR22" i="8"/>
  <c r="GR6" i="8"/>
  <c r="GP7" i="8"/>
  <c r="GP8" i="8"/>
  <c r="GP9" i="8"/>
  <c r="GP10" i="8"/>
  <c r="GP11" i="8"/>
  <c r="GP12" i="8"/>
  <c r="GP13" i="8"/>
  <c r="GP14" i="8"/>
  <c r="GP15" i="8"/>
  <c r="GP16" i="8"/>
  <c r="GP17" i="8"/>
  <c r="GP18" i="8"/>
  <c r="GP19" i="8"/>
  <c r="GP20" i="8"/>
  <c r="GP21" i="8"/>
  <c r="GP22" i="8"/>
  <c r="GP6" i="8"/>
  <c r="GD7" i="8"/>
  <c r="GD8" i="8"/>
  <c r="GD9" i="8"/>
  <c r="GD10" i="8"/>
  <c r="GD11" i="8"/>
  <c r="GD12" i="8"/>
  <c r="GD13" i="8"/>
  <c r="GD14" i="8"/>
  <c r="GD15" i="8"/>
  <c r="GD16" i="8"/>
  <c r="GD17" i="8"/>
  <c r="GD18" i="8"/>
  <c r="GD19" i="8"/>
  <c r="GD20" i="8"/>
  <c r="GD21" i="8"/>
  <c r="GD22" i="8"/>
  <c r="GD23" i="8"/>
  <c r="GD24" i="8"/>
  <c r="GD25" i="8"/>
  <c r="GD26" i="8"/>
  <c r="GD27" i="8"/>
  <c r="GD28" i="8"/>
  <c r="GD29" i="8"/>
  <c r="GD30" i="8"/>
  <c r="GD31" i="8"/>
  <c r="GD32" i="8"/>
  <c r="GD33" i="8"/>
  <c r="GD34" i="8"/>
  <c r="GD35" i="8"/>
  <c r="GD36" i="8"/>
  <c r="GD37" i="8"/>
  <c r="GD38" i="8"/>
  <c r="GD39" i="8"/>
  <c r="GD40" i="8"/>
  <c r="GD41" i="8"/>
  <c r="GD42" i="8"/>
  <c r="GD43" i="8"/>
  <c r="GD44" i="8"/>
  <c r="GD45" i="8"/>
  <c r="GD46" i="8"/>
  <c r="GD47" i="8"/>
  <c r="GD48" i="8"/>
  <c r="GD49" i="8"/>
  <c r="GD50" i="8"/>
  <c r="GD51" i="8"/>
  <c r="GD52" i="8"/>
  <c r="GD53" i="8"/>
  <c r="GD54" i="8"/>
  <c r="GD55" i="8"/>
  <c r="GD56" i="8"/>
  <c r="GD57" i="8"/>
  <c r="GD58" i="8"/>
  <c r="GD59" i="8"/>
  <c r="GD60" i="8"/>
  <c r="GD61" i="8"/>
  <c r="GD62" i="8"/>
  <c r="GD63" i="8"/>
  <c r="GD64" i="8"/>
  <c r="GD65" i="8"/>
  <c r="GD66" i="8"/>
  <c r="GD67" i="8"/>
  <c r="GD68" i="8"/>
  <c r="GD69" i="8"/>
  <c r="GD70" i="8"/>
  <c r="GD71" i="8"/>
  <c r="GD72" i="8"/>
  <c r="GD73" i="8"/>
  <c r="GD74" i="8"/>
  <c r="GD75" i="8"/>
  <c r="GD76" i="8"/>
  <c r="GD77" i="8"/>
  <c r="GD78" i="8"/>
  <c r="GD79" i="8"/>
  <c r="GD80" i="8"/>
  <c r="GD81" i="8"/>
  <c r="GD82" i="8"/>
  <c r="GD83" i="8"/>
  <c r="GD84" i="8"/>
  <c r="GD85" i="8"/>
  <c r="GD86" i="8"/>
  <c r="GD87" i="8"/>
  <c r="GD6" i="8"/>
  <c r="GB7" i="8"/>
  <c r="GB8" i="8"/>
  <c r="GB9" i="8"/>
  <c r="GB10" i="8"/>
  <c r="GB11" i="8"/>
  <c r="GB12" i="8"/>
  <c r="GB13" i="8"/>
  <c r="GB14" i="8"/>
  <c r="GB15" i="8"/>
  <c r="GB16" i="8"/>
  <c r="GB17" i="8"/>
  <c r="GB18" i="8"/>
  <c r="GB19" i="8"/>
  <c r="GB20" i="8"/>
  <c r="GB21" i="8"/>
  <c r="GB22" i="8"/>
  <c r="GB23" i="8"/>
  <c r="GB24" i="8"/>
  <c r="GB25" i="8"/>
  <c r="GB26" i="8"/>
  <c r="GB27" i="8"/>
  <c r="GB28" i="8"/>
  <c r="GB29" i="8"/>
  <c r="GB30" i="8"/>
  <c r="GB31" i="8"/>
  <c r="GB32" i="8"/>
  <c r="GB33" i="8"/>
  <c r="GB34" i="8"/>
  <c r="GB35" i="8"/>
  <c r="GB36" i="8"/>
  <c r="GB37" i="8"/>
  <c r="GB38" i="8"/>
  <c r="GB39" i="8"/>
  <c r="GB40" i="8"/>
  <c r="GB41" i="8"/>
  <c r="GB42" i="8"/>
  <c r="GB43" i="8"/>
  <c r="GB44" i="8"/>
  <c r="GB45" i="8"/>
  <c r="GB46" i="8"/>
  <c r="GB47" i="8"/>
  <c r="GB48" i="8"/>
  <c r="GB49" i="8"/>
  <c r="GB50" i="8"/>
  <c r="GB51" i="8"/>
  <c r="GB52" i="8"/>
  <c r="GB53" i="8"/>
  <c r="GB54" i="8"/>
  <c r="GB55" i="8"/>
  <c r="GB56" i="8"/>
  <c r="GB57" i="8"/>
  <c r="GB58" i="8"/>
  <c r="GB59" i="8"/>
  <c r="GB60" i="8"/>
  <c r="GB61" i="8"/>
  <c r="GB62" i="8"/>
  <c r="GB63" i="8"/>
  <c r="GB64" i="8"/>
  <c r="GB65" i="8"/>
  <c r="GB66" i="8"/>
  <c r="GB67" i="8"/>
  <c r="GB68" i="8"/>
  <c r="GB69" i="8"/>
  <c r="GB70" i="8"/>
  <c r="GB71" i="8"/>
  <c r="GB72" i="8"/>
  <c r="GB73" i="8"/>
  <c r="GB74" i="8"/>
  <c r="GB75" i="8"/>
  <c r="GB76" i="8"/>
  <c r="GB77" i="8"/>
  <c r="GB78" i="8"/>
  <c r="GB79" i="8"/>
  <c r="GB80" i="8"/>
  <c r="GB81" i="8"/>
  <c r="GB82" i="8"/>
  <c r="GB83" i="8"/>
  <c r="GB84" i="8"/>
  <c r="GB85" i="8"/>
  <c r="GB86" i="8"/>
  <c r="GB87" i="8"/>
  <c r="GB6" i="8"/>
  <c r="FP7" i="8"/>
  <c r="FP8" i="8"/>
  <c r="FP9" i="8"/>
  <c r="FP10" i="8"/>
  <c r="FP11" i="8"/>
  <c r="FP12" i="8"/>
  <c r="FP13" i="8"/>
  <c r="FP14" i="8"/>
  <c r="FP15" i="8"/>
  <c r="FP16" i="8"/>
  <c r="FP17" i="8"/>
  <c r="FP18" i="8"/>
  <c r="FP19" i="8"/>
  <c r="FP20" i="8"/>
  <c r="FP21" i="8"/>
  <c r="FP22" i="8"/>
  <c r="FP23" i="8"/>
  <c r="FP24" i="8"/>
  <c r="FP25" i="8"/>
  <c r="FP26" i="8"/>
  <c r="FP27" i="8"/>
  <c r="FP28" i="8"/>
  <c r="FP29" i="8"/>
  <c r="FP30" i="8"/>
  <c r="FP31" i="8"/>
  <c r="FP32" i="8"/>
  <c r="FP33" i="8"/>
  <c r="FP34" i="8"/>
  <c r="FP35" i="8"/>
  <c r="FP36" i="8"/>
  <c r="FP37" i="8"/>
  <c r="FP38" i="8"/>
  <c r="FP39" i="8"/>
  <c r="FP40" i="8"/>
  <c r="FP41" i="8"/>
  <c r="FP42" i="8"/>
  <c r="FP43" i="8"/>
  <c r="FP44" i="8"/>
  <c r="FP45" i="8"/>
  <c r="FP46" i="8"/>
  <c r="FP47" i="8"/>
  <c r="FP48" i="8"/>
  <c r="FP49" i="8"/>
  <c r="FP50" i="8"/>
  <c r="FP51" i="8"/>
  <c r="FP52" i="8"/>
  <c r="FP53" i="8"/>
  <c r="FP54" i="8"/>
  <c r="FP55" i="8"/>
  <c r="FP56" i="8"/>
  <c r="FP57" i="8"/>
  <c r="FP58" i="8"/>
  <c r="FP59" i="8"/>
  <c r="FP60" i="8"/>
  <c r="FP61" i="8"/>
  <c r="FP62" i="8"/>
  <c r="FP63" i="8"/>
  <c r="FP64" i="8"/>
  <c r="FP65" i="8"/>
  <c r="FP66" i="8"/>
  <c r="FP67" i="8"/>
  <c r="FP68" i="8"/>
  <c r="FP69" i="8"/>
  <c r="FP70" i="8"/>
  <c r="FP71" i="8"/>
  <c r="FP72" i="8"/>
  <c r="FP73" i="8"/>
  <c r="FP74" i="8"/>
  <c r="FP75" i="8"/>
  <c r="FP76" i="8"/>
  <c r="FP77" i="8"/>
  <c r="FP78" i="8"/>
  <c r="FP79" i="8"/>
  <c r="FP80" i="8"/>
  <c r="FP81" i="8"/>
  <c r="FP82" i="8"/>
  <c r="FP83" i="8"/>
  <c r="FP84" i="8"/>
  <c r="FP85" i="8"/>
  <c r="FP86" i="8"/>
  <c r="FP87" i="8"/>
  <c r="FP88" i="8"/>
  <c r="FP89" i="8"/>
  <c r="FP90" i="8"/>
  <c r="FP6" i="8"/>
  <c r="FN7" i="8"/>
  <c r="FN8" i="8"/>
  <c r="FN9" i="8"/>
  <c r="FN10" i="8"/>
  <c r="FN11" i="8"/>
  <c r="FN12" i="8"/>
  <c r="FN13" i="8"/>
  <c r="FN14" i="8"/>
  <c r="FN15" i="8"/>
  <c r="FN16" i="8"/>
  <c r="FN17" i="8"/>
  <c r="FN18" i="8"/>
  <c r="FN19" i="8"/>
  <c r="FN20" i="8"/>
  <c r="FN21" i="8"/>
  <c r="FN22" i="8"/>
  <c r="FN23" i="8"/>
  <c r="FN24" i="8"/>
  <c r="FN25" i="8"/>
  <c r="FN26" i="8"/>
  <c r="FN27" i="8"/>
  <c r="FN28" i="8"/>
  <c r="FN29" i="8"/>
  <c r="FN30" i="8"/>
  <c r="FN31" i="8"/>
  <c r="FN32" i="8"/>
  <c r="FN33" i="8"/>
  <c r="FN34" i="8"/>
  <c r="FN35" i="8"/>
  <c r="FN36" i="8"/>
  <c r="FN37" i="8"/>
  <c r="FN38" i="8"/>
  <c r="FN39" i="8"/>
  <c r="FN40" i="8"/>
  <c r="FN41" i="8"/>
  <c r="FN42" i="8"/>
  <c r="FN43" i="8"/>
  <c r="FN44" i="8"/>
  <c r="FN45" i="8"/>
  <c r="FN46" i="8"/>
  <c r="FN47" i="8"/>
  <c r="FN48" i="8"/>
  <c r="FN49" i="8"/>
  <c r="FN50" i="8"/>
  <c r="FN51" i="8"/>
  <c r="FN52" i="8"/>
  <c r="FN53" i="8"/>
  <c r="FN54" i="8"/>
  <c r="FN55" i="8"/>
  <c r="FN56" i="8"/>
  <c r="FN57" i="8"/>
  <c r="FN58" i="8"/>
  <c r="FN59" i="8"/>
  <c r="FN60" i="8"/>
  <c r="FN61" i="8"/>
  <c r="FN62" i="8"/>
  <c r="FN63" i="8"/>
  <c r="FN64" i="8"/>
  <c r="FN65" i="8"/>
  <c r="FN66" i="8"/>
  <c r="FN67" i="8"/>
  <c r="FN68" i="8"/>
  <c r="FN69" i="8"/>
  <c r="FN70" i="8"/>
  <c r="FN71" i="8"/>
  <c r="FN72" i="8"/>
  <c r="FN73" i="8"/>
  <c r="FN74" i="8"/>
  <c r="FN75" i="8"/>
  <c r="FN76" i="8"/>
  <c r="FN77" i="8"/>
  <c r="FN78" i="8"/>
  <c r="FN79" i="8"/>
  <c r="FN80" i="8"/>
  <c r="FN81" i="8"/>
  <c r="FN82" i="8"/>
  <c r="FN83" i="8"/>
  <c r="FN84" i="8"/>
  <c r="FN85" i="8"/>
  <c r="FN86" i="8"/>
  <c r="FN87" i="8"/>
  <c r="FN88" i="8"/>
  <c r="FN89" i="8"/>
  <c r="FN90" i="8"/>
  <c r="FN6" i="8"/>
  <c r="FB7" i="8"/>
  <c r="FB8" i="8"/>
  <c r="FB9" i="8"/>
  <c r="FB10" i="8"/>
  <c r="FB11" i="8"/>
  <c r="FB12" i="8"/>
  <c r="FB13" i="8"/>
  <c r="FB14" i="8"/>
  <c r="FB15" i="8"/>
  <c r="FB16" i="8"/>
  <c r="FB17" i="8"/>
  <c r="FB18" i="8"/>
  <c r="FB19" i="8"/>
  <c r="FB20" i="8"/>
  <c r="FB21" i="8"/>
  <c r="FB22" i="8"/>
  <c r="FB23" i="8"/>
  <c r="FB24" i="8"/>
  <c r="FB25" i="8"/>
  <c r="FB26" i="8"/>
  <c r="FB27" i="8"/>
  <c r="FB28" i="8"/>
  <c r="FB29" i="8"/>
  <c r="FB30" i="8"/>
  <c r="FB31" i="8"/>
  <c r="FB32" i="8"/>
  <c r="FB33" i="8"/>
  <c r="FB34" i="8"/>
  <c r="FB35" i="8"/>
  <c r="FB36" i="8"/>
  <c r="FB37" i="8"/>
  <c r="FB38" i="8"/>
  <c r="FB39" i="8"/>
  <c r="FB40" i="8"/>
  <c r="FB41" i="8"/>
  <c r="FB42" i="8"/>
  <c r="FB43" i="8"/>
  <c r="FB44" i="8"/>
  <c r="FB45" i="8"/>
  <c r="FB46" i="8"/>
  <c r="FB47" i="8"/>
  <c r="FB48" i="8"/>
  <c r="FB49" i="8"/>
  <c r="FB50" i="8"/>
  <c r="FB51" i="8"/>
  <c r="FB52" i="8"/>
  <c r="FB53" i="8"/>
  <c r="FB54" i="8"/>
  <c r="FB55" i="8"/>
  <c r="FB56" i="8"/>
  <c r="FB57" i="8"/>
  <c r="FB58" i="8"/>
  <c r="FB59" i="8"/>
  <c r="FB60" i="8"/>
  <c r="FB61" i="8"/>
  <c r="FB62" i="8"/>
  <c r="FB63" i="8"/>
  <c r="FB64" i="8"/>
  <c r="FB65" i="8"/>
  <c r="FB66" i="8"/>
  <c r="FB67" i="8"/>
  <c r="FB68" i="8"/>
  <c r="FB69" i="8"/>
  <c r="FB70" i="8"/>
  <c r="FB71" i="8"/>
  <c r="FB72" i="8"/>
  <c r="FB73" i="8"/>
  <c r="FB74" i="8"/>
  <c r="FB75" i="8"/>
  <c r="FB76" i="8"/>
  <c r="FB77" i="8"/>
  <c r="FB78" i="8"/>
  <c r="FB79" i="8"/>
  <c r="FB80" i="8"/>
  <c r="FB81" i="8"/>
  <c r="FB82" i="8"/>
  <c r="FB83" i="8"/>
  <c r="FB84" i="8"/>
  <c r="FB85" i="8"/>
  <c r="FB86" i="8"/>
  <c r="FB87" i="8"/>
  <c r="FB88" i="8"/>
  <c r="FB89" i="8"/>
  <c r="FB90" i="8"/>
  <c r="FB91" i="8"/>
  <c r="FB92" i="8"/>
  <c r="FB93" i="8"/>
  <c r="FB94" i="8"/>
  <c r="FB95" i="8"/>
  <c r="FB96" i="8"/>
  <c r="FB97" i="8"/>
  <c r="FB98" i="8"/>
  <c r="FB99" i="8"/>
  <c r="FB100" i="8"/>
  <c r="FB101" i="8"/>
  <c r="FB102" i="8"/>
  <c r="FB6" i="8"/>
  <c r="EZ7" i="8"/>
  <c r="EZ8" i="8"/>
  <c r="EZ9" i="8"/>
  <c r="EZ10" i="8"/>
  <c r="EZ11" i="8"/>
  <c r="EZ12" i="8"/>
  <c r="EZ13" i="8"/>
  <c r="EZ14" i="8"/>
  <c r="EZ15" i="8"/>
  <c r="EZ16" i="8"/>
  <c r="EZ17" i="8"/>
  <c r="EZ18" i="8"/>
  <c r="EZ19" i="8"/>
  <c r="EZ20" i="8"/>
  <c r="EZ21" i="8"/>
  <c r="EZ22" i="8"/>
  <c r="EZ23" i="8"/>
  <c r="EZ24" i="8"/>
  <c r="EZ25" i="8"/>
  <c r="EZ26" i="8"/>
  <c r="EZ27" i="8"/>
  <c r="EZ28" i="8"/>
  <c r="EZ29" i="8"/>
  <c r="EZ30" i="8"/>
  <c r="EZ31" i="8"/>
  <c r="EZ32" i="8"/>
  <c r="EZ33" i="8"/>
  <c r="EZ34" i="8"/>
  <c r="EZ35" i="8"/>
  <c r="EZ36" i="8"/>
  <c r="EZ37" i="8"/>
  <c r="EZ38" i="8"/>
  <c r="EZ39" i="8"/>
  <c r="EZ40" i="8"/>
  <c r="EZ41" i="8"/>
  <c r="EZ42" i="8"/>
  <c r="EZ43" i="8"/>
  <c r="EZ44" i="8"/>
  <c r="EZ45" i="8"/>
  <c r="EZ46" i="8"/>
  <c r="EZ47" i="8"/>
  <c r="EZ48" i="8"/>
  <c r="EZ49" i="8"/>
  <c r="EZ50" i="8"/>
  <c r="EZ51" i="8"/>
  <c r="EZ52" i="8"/>
  <c r="EZ53" i="8"/>
  <c r="EZ54" i="8"/>
  <c r="EZ55" i="8"/>
  <c r="EZ56" i="8"/>
  <c r="EZ57" i="8"/>
  <c r="EZ58" i="8"/>
  <c r="EZ59" i="8"/>
  <c r="EZ60" i="8"/>
  <c r="EZ61" i="8"/>
  <c r="EZ62" i="8"/>
  <c r="EZ63" i="8"/>
  <c r="EZ64" i="8"/>
  <c r="EZ65" i="8"/>
  <c r="EZ66" i="8"/>
  <c r="EZ67" i="8"/>
  <c r="EZ68" i="8"/>
  <c r="EZ69" i="8"/>
  <c r="EZ70" i="8"/>
  <c r="EZ71" i="8"/>
  <c r="EZ72" i="8"/>
  <c r="EZ73" i="8"/>
  <c r="EZ74" i="8"/>
  <c r="EZ75" i="8"/>
  <c r="EZ76" i="8"/>
  <c r="EZ77" i="8"/>
  <c r="EZ78" i="8"/>
  <c r="EZ79" i="8"/>
  <c r="EZ80" i="8"/>
  <c r="EZ81" i="8"/>
  <c r="EZ82" i="8"/>
  <c r="EZ83" i="8"/>
  <c r="EZ84" i="8"/>
  <c r="EZ85" i="8"/>
  <c r="EZ86" i="8"/>
  <c r="EZ87" i="8"/>
  <c r="EZ88" i="8"/>
  <c r="EZ89" i="8"/>
  <c r="EZ90" i="8"/>
  <c r="EZ91" i="8"/>
  <c r="EZ92" i="8"/>
  <c r="EZ93" i="8"/>
  <c r="EZ94" i="8"/>
  <c r="EZ95" i="8"/>
  <c r="EZ96" i="8"/>
  <c r="EZ97" i="8"/>
  <c r="EZ98" i="8"/>
  <c r="EZ99" i="8"/>
  <c r="EZ100" i="8"/>
  <c r="EZ101" i="8"/>
  <c r="EZ102" i="8"/>
  <c r="EZ6" i="8"/>
  <c r="EN7" i="8"/>
  <c r="EN8" i="8"/>
  <c r="EN9" i="8"/>
  <c r="EN10" i="8"/>
  <c r="EN11" i="8"/>
  <c r="EN12" i="8"/>
  <c r="EN13" i="8"/>
  <c r="EN14" i="8"/>
  <c r="EN15" i="8"/>
  <c r="EN16" i="8"/>
  <c r="EN17" i="8"/>
  <c r="EN18" i="8"/>
  <c r="EN19" i="8"/>
  <c r="EN20" i="8"/>
  <c r="EN21" i="8"/>
  <c r="EN22" i="8"/>
  <c r="EN23" i="8"/>
  <c r="EN24" i="8"/>
  <c r="EN25" i="8"/>
  <c r="EN26" i="8"/>
  <c r="EN27" i="8"/>
  <c r="EN28" i="8"/>
  <c r="EN29" i="8"/>
  <c r="EN30" i="8"/>
  <c r="EN31" i="8"/>
  <c r="EN32" i="8"/>
  <c r="EN33" i="8"/>
  <c r="EN34" i="8"/>
  <c r="EN35" i="8"/>
  <c r="EN36" i="8"/>
  <c r="EN37" i="8"/>
  <c r="EN38" i="8"/>
  <c r="EN39" i="8"/>
  <c r="EN40" i="8"/>
  <c r="EN41" i="8"/>
  <c r="EN42" i="8"/>
  <c r="EN43" i="8"/>
  <c r="EN44" i="8"/>
  <c r="EN45" i="8"/>
  <c r="EN46" i="8"/>
  <c r="EN47" i="8"/>
  <c r="EN48" i="8"/>
  <c r="EN49" i="8"/>
  <c r="EN50" i="8"/>
  <c r="EN51" i="8"/>
  <c r="EN52" i="8"/>
  <c r="EN53" i="8"/>
  <c r="EN54" i="8"/>
  <c r="EN55" i="8"/>
  <c r="EN56" i="8"/>
  <c r="EN57" i="8"/>
  <c r="EN58" i="8"/>
  <c r="EN59" i="8"/>
  <c r="EN60" i="8"/>
  <c r="EN61" i="8"/>
  <c r="EN62" i="8"/>
  <c r="EN63" i="8"/>
  <c r="EN64" i="8"/>
  <c r="EN65" i="8"/>
  <c r="EN66" i="8"/>
  <c r="EN67" i="8"/>
  <c r="EN68" i="8"/>
  <c r="EN69" i="8"/>
  <c r="EN70" i="8"/>
  <c r="EN71" i="8"/>
  <c r="EN72" i="8"/>
  <c r="EN73" i="8"/>
  <c r="EN74" i="8"/>
  <c r="EN75" i="8"/>
  <c r="EN76" i="8"/>
  <c r="EN77" i="8"/>
  <c r="EN78" i="8"/>
  <c r="EN79" i="8"/>
  <c r="EN80" i="8"/>
  <c r="EN81" i="8"/>
  <c r="EN82" i="8"/>
  <c r="EN83" i="8"/>
  <c r="EN84" i="8"/>
  <c r="EN85" i="8"/>
  <c r="EN86" i="8"/>
  <c r="EN87" i="8"/>
  <c r="EN88" i="8"/>
  <c r="EN89" i="8"/>
  <c r="EN90" i="8"/>
  <c r="EN91" i="8"/>
  <c r="EN92" i="8"/>
  <c r="EN93" i="8"/>
  <c r="EN94" i="8"/>
  <c r="EN95" i="8"/>
  <c r="EN96" i="8"/>
  <c r="EN97" i="8"/>
  <c r="EN98" i="8"/>
  <c r="EN99" i="8"/>
  <c r="EN100" i="8"/>
  <c r="EN101" i="8"/>
  <c r="EN102" i="8"/>
  <c r="EN103" i="8"/>
  <c r="EN104" i="8"/>
  <c r="EN105" i="8"/>
  <c r="EN106" i="8"/>
  <c r="EN107" i="8"/>
  <c r="EN108" i="8"/>
  <c r="EN109" i="8"/>
  <c r="EN110" i="8"/>
  <c r="EN111" i="8"/>
  <c r="EN112" i="8"/>
  <c r="EN113" i="8"/>
  <c r="EN114" i="8"/>
  <c r="EN115" i="8"/>
  <c r="EN6" i="8"/>
  <c r="EL7" i="8"/>
  <c r="EL8" i="8"/>
  <c r="EL9" i="8"/>
  <c r="EL10" i="8"/>
  <c r="EL11" i="8"/>
  <c r="EL12" i="8"/>
  <c r="EL13" i="8"/>
  <c r="EL14" i="8"/>
  <c r="EL15" i="8"/>
  <c r="EL16" i="8"/>
  <c r="EL17" i="8"/>
  <c r="EL18" i="8"/>
  <c r="EL19" i="8"/>
  <c r="EL20" i="8"/>
  <c r="EL21" i="8"/>
  <c r="EL22" i="8"/>
  <c r="EL23" i="8"/>
  <c r="EL24" i="8"/>
  <c r="EL25" i="8"/>
  <c r="EL26" i="8"/>
  <c r="EL27" i="8"/>
  <c r="EL28" i="8"/>
  <c r="EL29" i="8"/>
  <c r="EL30" i="8"/>
  <c r="EL31" i="8"/>
  <c r="EL32" i="8"/>
  <c r="EL33" i="8"/>
  <c r="EL34" i="8"/>
  <c r="EL35" i="8"/>
  <c r="EL36" i="8"/>
  <c r="EL37" i="8"/>
  <c r="EL38" i="8"/>
  <c r="EL39" i="8"/>
  <c r="EL40" i="8"/>
  <c r="EL41" i="8"/>
  <c r="EL42" i="8"/>
  <c r="EL43" i="8"/>
  <c r="EL44" i="8"/>
  <c r="EL45" i="8"/>
  <c r="EL46" i="8"/>
  <c r="EL47" i="8"/>
  <c r="EL48" i="8"/>
  <c r="EL49" i="8"/>
  <c r="EL50" i="8"/>
  <c r="EL51" i="8"/>
  <c r="EL52" i="8"/>
  <c r="EL53" i="8"/>
  <c r="EL54" i="8"/>
  <c r="EL55" i="8"/>
  <c r="EL56" i="8"/>
  <c r="EL57" i="8"/>
  <c r="EL58" i="8"/>
  <c r="EL59" i="8"/>
  <c r="EL60" i="8"/>
  <c r="EL61" i="8"/>
  <c r="EL62" i="8"/>
  <c r="EL63" i="8"/>
  <c r="EL64" i="8"/>
  <c r="EL65" i="8"/>
  <c r="EL66" i="8"/>
  <c r="EL67" i="8"/>
  <c r="EL68" i="8"/>
  <c r="EL69" i="8"/>
  <c r="EL70" i="8"/>
  <c r="EL71" i="8"/>
  <c r="EL72" i="8"/>
  <c r="EL73" i="8"/>
  <c r="EL74" i="8"/>
  <c r="EL75" i="8"/>
  <c r="EL76" i="8"/>
  <c r="EL77" i="8"/>
  <c r="EL78" i="8"/>
  <c r="EL79" i="8"/>
  <c r="EL80" i="8"/>
  <c r="EL81" i="8"/>
  <c r="EL82" i="8"/>
  <c r="EL83" i="8"/>
  <c r="EL84" i="8"/>
  <c r="EL85" i="8"/>
  <c r="EL86" i="8"/>
  <c r="EL87" i="8"/>
  <c r="EL88" i="8"/>
  <c r="EL89" i="8"/>
  <c r="EL90" i="8"/>
  <c r="EL91" i="8"/>
  <c r="EL92" i="8"/>
  <c r="EL93" i="8"/>
  <c r="EL94" i="8"/>
  <c r="EL95" i="8"/>
  <c r="EL96" i="8"/>
  <c r="EL97" i="8"/>
  <c r="EL98" i="8"/>
  <c r="EL99" i="8"/>
  <c r="EL100" i="8"/>
  <c r="EL101" i="8"/>
  <c r="EL102" i="8"/>
  <c r="EL103" i="8"/>
  <c r="EL104" i="8"/>
  <c r="EL105" i="8"/>
  <c r="EL106" i="8"/>
  <c r="EL107" i="8"/>
  <c r="EL108" i="8"/>
  <c r="EL109" i="8"/>
  <c r="EL110" i="8"/>
  <c r="EL111" i="8"/>
  <c r="EL112" i="8"/>
  <c r="EL113" i="8"/>
  <c r="EL114" i="8"/>
  <c r="EL115" i="8"/>
  <c r="EL6" i="8"/>
  <c r="DZ7" i="8"/>
  <c r="DZ8" i="8"/>
  <c r="DZ9" i="8"/>
  <c r="DZ10" i="8"/>
  <c r="DZ11" i="8"/>
  <c r="DZ12" i="8"/>
  <c r="DZ13" i="8"/>
  <c r="DZ14" i="8"/>
  <c r="DZ15" i="8"/>
  <c r="DZ16" i="8"/>
  <c r="DZ17" i="8"/>
  <c r="DZ18" i="8"/>
  <c r="DZ19" i="8"/>
  <c r="DZ20" i="8"/>
  <c r="DZ21" i="8"/>
  <c r="DZ22" i="8"/>
  <c r="DZ23" i="8"/>
  <c r="DZ24" i="8"/>
  <c r="DZ25" i="8"/>
  <c r="DZ26" i="8"/>
  <c r="DZ27" i="8"/>
  <c r="DZ28" i="8"/>
  <c r="DZ29" i="8"/>
  <c r="DZ30" i="8"/>
  <c r="DZ31" i="8"/>
  <c r="DZ32" i="8"/>
  <c r="DZ33" i="8"/>
  <c r="DZ34" i="8"/>
  <c r="DZ35" i="8"/>
  <c r="DZ36" i="8"/>
  <c r="DZ37" i="8"/>
  <c r="DZ38" i="8"/>
  <c r="DZ39" i="8"/>
  <c r="DZ40" i="8"/>
  <c r="DZ41" i="8"/>
  <c r="DZ42" i="8"/>
  <c r="DZ43" i="8"/>
  <c r="DZ44" i="8"/>
  <c r="DZ45" i="8"/>
  <c r="DZ46" i="8"/>
  <c r="DZ47" i="8"/>
  <c r="DZ48" i="8"/>
  <c r="DZ49" i="8"/>
  <c r="DZ50" i="8"/>
  <c r="DZ51" i="8"/>
  <c r="DZ52" i="8"/>
  <c r="DZ53" i="8"/>
  <c r="DZ54" i="8"/>
  <c r="DZ55" i="8"/>
  <c r="DZ56" i="8"/>
  <c r="DZ57" i="8"/>
  <c r="DZ58" i="8"/>
  <c r="DZ59" i="8"/>
  <c r="DZ60" i="8"/>
  <c r="DZ61" i="8"/>
  <c r="DZ62" i="8"/>
  <c r="DZ63" i="8"/>
  <c r="DZ64" i="8"/>
  <c r="DZ65" i="8"/>
  <c r="DZ66" i="8"/>
  <c r="DZ67" i="8"/>
  <c r="DZ68" i="8"/>
  <c r="DZ69" i="8"/>
  <c r="DX7" i="8"/>
  <c r="DX8" i="8"/>
  <c r="DX9" i="8"/>
  <c r="DX10" i="8"/>
  <c r="DX11" i="8"/>
  <c r="DX12" i="8"/>
  <c r="DX13" i="8"/>
  <c r="DX14" i="8"/>
  <c r="DX15" i="8"/>
  <c r="DX16" i="8"/>
  <c r="DX17" i="8"/>
  <c r="DX18" i="8"/>
  <c r="DX19" i="8"/>
  <c r="DX20" i="8"/>
  <c r="DX21" i="8"/>
  <c r="DX22" i="8"/>
  <c r="DX23" i="8"/>
  <c r="DX24" i="8"/>
  <c r="DX25" i="8"/>
  <c r="DX26" i="8"/>
  <c r="DX27" i="8"/>
  <c r="DX28" i="8"/>
  <c r="DX29" i="8"/>
  <c r="DX30" i="8"/>
  <c r="DX31" i="8"/>
  <c r="DX32" i="8"/>
  <c r="DX33" i="8"/>
  <c r="DX34" i="8"/>
  <c r="DX35" i="8"/>
  <c r="DX36" i="8"/>
  <c r="DX37" i="8"/>
  <c r="DX38" i="8"/>
  <c r="DX39" i="8"/>
  <c r="DX40" i="8"/>
  <c r="DX41" i="8"/>
  <c r="DX42" i="8"/>
  <c r="DX43" i="8"/>
  <c r="DX44" i="8"/>
  <c r="DX45" i="8"/>
  <c r="DX46" i="8"/>
  <c r="DX47" i="8"/>
  <c r="DX48" i="8"/>
  <c r="DX49" i="8"/>
  <c r="DX50" i="8"/>
  <c r="DX51" i="8"/>
  <c r="DX52" i="8"/>
  <c r="DX53" i="8"/>
  <c r="DX54" i="8"/>
  <c r="DX55" i="8"/>
  <c r="DX56" i="8"/>
  <c r="DX57" i="8"/>
  <c r="DX58" i="8"/>
  <c r="DX59" i="8"/>
  <c r="DX60" i="8"/>
  <c r="DX61" i="8"/>
  <c r="DX62" i="8"/>
  <c r="DX63" i="8"/>
  <c r="DX64" i="8"/>
  <c r="DX65" i="8"/>
  <c r="DX66" i="8"/>
  <c r="DX67" i="8"/>
  <c r="DX68" i="8"/>
  <c r="DX69" i="8"/>
  <c r="DZ6" i="8"/>
  <c r="DX6" i="8"/>
  <c r="DL7" i="8"/>
  <c r="DL8" i="8"/>
  <c r="DL9" i="8"/>
  <c r="DL10" i="8"/>
  <c r="DL11" i="8"/>
  <c r="DL12" i="8"/>
  <c r="DL13" i="8"/>
  <c r="DL14" i="8"/>
  <c r="DL15" i="8"/>
  <c r="DL16" i="8"/>
  <c r="DL17" i="8"/>
  <c r="DL18" i="8"/>
  <c r="DL19" i="8"/>
  <c r="DL20" i="8"/>
  <c r="DL21" i="8"/>
  <c r="DL22" i="8"/>
  <c r="DL23" i="8"/>
  <c r="DL24" i="8"/>
  <c r="DL25" i="8"/>
  <c r="DL26" i="8"/>
  <c r="DL27" i="8"/>
  <c r="DL28" i="8"/>
  <c r="DL29" i="8"/>
  <c r="DL30" i="8"/>
  <c r="DL31" i="8"/>
  <c r="DL32" i="8"/>
  <c r="DL33" i="8"/>
  <c r="DL34" i="8"/>
  <c r="DL35" i="8"/>
  <c r="DL36" i="8"/>
  <c r="DL37" i="8"/>
  <c r="DL38" i="8"/>
  <c r="DL39" i="8"/>
  <c r="DL40" i="8"/>
  <c r="DL41" i="8"/>
  <c r="DL42" i="8"/>
  <c r="DL43" i="8"/>
  <c r="DL44" i="8"/>
  <c r="DL45" i="8"/>
  <c r="DL46" i="8"/>
  <c r="DL47" i="8"/>
  <c r="DL48" i="8"/>
  <c r="DL49" i="8"/>
  <c r="DL50" i="8"/>
  <c r="DL51" i="8"/>
  <c r="DL52" i="8"/>
  <c r="DL53" i="8"/>
  <c r="DL54" i="8"/>
  <c r="DL55" i="8"/>
  <c r="DL56" i="8"/>
  <c r="DL57" i="8"/>
  <c r="DL58" i="8"/>
  <c r="DL59" i="8"/>
  <c r="DL60" i="8"/>
  <c r="DL61" i="8"/>
  <c r="DL62" i="8"/>
  <c r="DL63" i="8"/>
  <c r="DL64" i="8"/>
  <c r="DL65" i="8"/>
  <c r="DL66" i="8"/>
  <c r="DL67" i="8"/>
  <c r="DL68" i="8"/>
  <c r="DL69" i="8"/>
  <c r="DL70" i="8"/>
  <c r="DJ7" i="8"/>
  <c r="DJ8" i="8"/>
  <c r="DJ9" i="8"/>
  <c r="DJ10" i="8"/>
  <c r="DJ11" i="8"/>
  <c r="DJ12" i="8"/>
  <c r="DJ13" i="8"/>
  <c r="DJ14" i="8"/>
  <c r="DJ15" i="8"/>
  <c r="DJ16" i="8"/>
  <c r="DJ17" i="8"/>
  <c r="DJ18" i="8"/>
  <c r="DJ19" i="8"/>
  <c r="DJ20" i="8"/>
  <c r="DJ21" i="8"/>
  <c r="DJ22" i="8"/>
  <c r="DJ23" i="8"/>
  <c r="DJ24" i="8"/>
  <c r="DJ25" i="8"/>
  <c r="DJ26" i="8"/>
  <c r="DJ27" i="8"/>
  <c r="DJ28" i="8"/>
  <c r="DJ29" i="8"/>
  <c r="DJ30" i="8"/>
  <c r="DJ31" i="8"/>
  <c r="DJ32" i="8"/>
  <c r="DJ33" i="8"/>
  <c r="DJ34" i="8"/>
  <c r="DJ35" i="8"/>
  <c r="DJ36" i="8"/>
  <c r="DJ37" i="8"/>
  <c r="DJ38" i="8"/>
  <c r="DJ39" i="8"/>
  <c r="DJ40" i="8"/>
  <c r="DJ41" i="8"/>
  <c r="DJ42" i="8"/>
  <c r="DJ43" i="8"/>
  <c r="DJ44" i="8"/>
  <c r="DJ45" i="8"/>
  <c r="DJ46" i="8"/>
  <c r="DJ47" i="8"/>
  <c r="DJ48" i="8"/>
  <c r="DJ49" i="8"/>
  <c r="DJ50" i="8"/>
  <c r="DJ51" i="8"/>
  <c r="DJ52" i="8"/>
  <c r="DJ53" i="8"/>
  <c r="DJ54" i="8"/>
  <c r="DJ55" i="8"/>
  <c r="DJ56" i="8"/>
  <c r="DJ57" i="8"/>
  <c r="DJ58" i="8"/>
  <c r="DJ59" i="8"/>
  <c r="DJ60" i="8"/>
  <c r="DJ61" i="8"/>
  <c r="DJ62" i="8"/>
  <c r="DJ63" i="8"/>
  <c r="DJ64" i="8"/>
  <c r="DJ65" i="8"/>
  <c r="DJ66" i="8"/>
  <c r="DJ67" i="8"/>
  <c r="DJ68" i="8"/>
  <c r="DJ69" i="8"/>
  <c r="DJ70" i="8"/>
  <c r="DL6" i="8"/>
  <c r="DJ6" i="8"/>
  <c r="CX7" i="8"/>
  <c r="CX8" i="8"/>
  <c r="CX9" i="8"/>
  <c r="CX10" i="8"/>
  <c r="CX11" i="8"/>
  <c r="CX12" i="8"/>
  <c r="CX13" i="8"/>
  <c r="CX14" i="8"/>
  <c r="CX15" i="8"/>
  <c r="CX16" i="8"/>
  <c r="CX17" i="8"/>
  <c r="CX18" i="8"/>
  <c r="CX19" i="8"/>
  <c r="CX20" i="8"/>
  <c r="CX21" i="8"/>
  <c r="CX22" i="8"/>
  <c r="CX23" i="8"/>
  <c r="CX24" i="8"/>
  <c r="CX25" i="8"/>
  <c r="CX26" i="8"/>
  <c r="CX27" i="8"/>
  <c r="CX28" i="8"/>
  <c r="CX29" i="8"/>
  <c r="CX30" i="8"/>
  <c r="CX31" i="8"/>
  <c r="CX32" i="8"/>
  <c r="CX33" i="8"/>
  <c r="CX34" i="8"/>
  <c r="CX35" i="8"/>
  <c r="CX36" i="8"/>
  <c r="CX37" i="8"/>
  <c r="CX38" i="8"/>
  <c r="CX39" i="8"/>
  <c r="CX40" i="8"/>
  <c r="CX41" i="8"/>
  <c r="CX42" i="8"/>
  <c r="CX43" i="8"/>
  <c r="CX44" i="8"/>
  <c r="CX45" i="8"/>
  <c r="CX46" i="8"/>
  <c r="CX47" i="8"/>
  <c r="CX48" i="8"/>
  <c r="CX49" i="8"/>
  <c r="CX50" i="8"/>
  <c r="CX51" i="8"/>
  <c r="CX52" i="8"/>
  <c r="CX53" i="8"/>
  <c r="CX54" i="8"/>
  <c r="CX55" i="8"/>
  <c r="CX56" i="8"/>
  <c r="CX57" i="8"/>
  <c r="CX58" i="8"/>
  <c r="CX59" i="8"/>
  <c r="CX60" i="8"/>
  <c r="CX61" i="8"/>
  <c r="CX62" i="8"/>
  <c r="CX63" i="8"/>
  <c r="CX64" i="8"/>
  <c r="CX65" i="8"/>
  <c r="CX66" i="8"/>
  <c r="CX67" i="8"/>
  <c r="CX68" i="8"/>
  <c r="CX69" i="8"/>
  <c r="CX70" i="8"/>
  <c r="CX71" i="8"/>
  <c r="CX72" i="8"/>
  <c r="CX73" i="8"/>
  <c r="CX74" i="8"/>
  <c r="CX75" i="8"/>
  <c r="CX76" i="8"/>
  <c r="CX77" i="8"/>
  <c r="CX78" i="8"/>
  <c r="CX79" i="8"/>
  <c r="CX80" i="8"/>
  <c r="CX81" i="8"/>
  <c r="CX82" i="8"/>
  <c r="CX83" i="8"/>
  <c r="CX84" i="8"/>
  <c r="CV7" i="8"/>
  <c r="CV8" i="8"/>
  <c r="CV9" i="8"/>
  <c r="CV10" i="8"/>
  <c r="CV11" i="8"/>
  <c r="CV12" i="8"/>
  <c r="CV13" i="8"/>
  <c r="CV14" i="8"/>
  <c r="CV15" i="8"/>
  <c r="CV16" i="8"/>
  <c r="CV17" i="8"/>
  <c r="CV18" i="8"/>
  <c r="CV19" i="8"/>
  <c r="CV20" i="8"/>
  <c r="CV21" i="8"/>
  <c r="CV22" i="8"/>
  <c r="CV23" i="8"/>
  <c r="CV24" i="8"/>
  <c r="CV25" i="8"/>
  <c r="CV26" i="8"/>
  <c r="CV27" i="8"/>
  <c r="CV28" i="8"/>
  <c r="CV29" i="8"/>
  <c r="CV30" i="8"/>
  <c r="CV31" i="8"/>
  <c r="CV32" i="8"/>
  <c r="CV33" i="8"/>
  <c r="CV34" i="8"/>
  <c r="CV35" i="8"/>
  <c r="CV36" i="8"/>
  <c r="CV37" i="8"/>
  <c r="CV38" i="8"/>
  <c r="CV39" i="8"/>
  <c r="CV40" i="8"/>
  <c r="CV41" i="8"/>
  <c r="CV42" i="8"/>
  <c r="CV43" i="8"/>
  <c r="CV44" i="8"/>
  <c r="CV45" i="8"/>
  <c r="CV46" i="8"/>
  <c r="CV47" i="8"/>
  <c r="CV48" i="8"/>
  <c r="CV49" i="8"/>
  <c r="CV50" i="8"/>
  <c r="CV51" i="8"/>
  <c r="CV52" i="8"/>
  <c r="CV53" i="8"/>
  <c r="CV54" i="8"/>
  <c r="CV55" i="8"/>
  <c r="CV56" i="8"/>
  <c r="CV57" i="8"/>
  <c r="CV58" i="8"/>
  <c r="CV59" i="8"/>
  <c r="CV60" i="8"/>
  <c r="CV61" i="8"/>
  <c r="CV62" i="8"/>
  <c r="CV63" i="8"/>
  <c r="CV64" i="8"/>
  <c r="CV65" i="8"/>
  <c r="CV66" i="8"/>
  <c r="CV67" i="8"/>
  <c r="CV68" i="8"/>
  <c r="CV69" i="8"/>
  <c r="CV70" i="8"/>
  <c r="CV71" i="8"/>
  <c r="CV72" i="8"/>
  <c r="CV73" i="8"/>
  <c r="CV74" i="8"/>
  <c r="CV75" i="8"/>
  <c r="CV76" i="8"/>
  <c r="CV77" i="8"/>
  <c r="CV78" i="8"/>
  <c r="CV79" i="8"/>
  <c r="CV80" i="8"/>
  <c r="CV81" i="8"/>
  <c r="CV82" i="8"/>
  <c r="CV83" i="8"/>
  <c r="CV84" i="8"/>
  <c r="CX6" i="8"/>
  <c r="CV6" i="8"/>
  <c r="CJ7" i="8"/>
  <c r="CJ8" i="8"/>
  <c r="CJ9" i="8"/>
  <c r="CJ10" i="8"/>
  <c r="CJ11" i="8"/>
  <c r="CJ12" i="8"/>
  <c r="CJ13" i="8"/>
  <c r="CJ14" i="8"/>
  <c r="CJ15" i="8"/>
  <c r="CJ16" i="8"/>
  <c r="CJ17" i="8"/>
  <c r="CJ18" i="8"/>
  <c r="CJ19" i="8"/>
  <c r="CJ20" i="8"/>
  <c r="CJ21" i="8"/>
  <c r="CJ22" i="8"/>
  <c r="CJ23" i="8"/>
  <c r="CJ24" i="8"/>
  <c r="CJ25" i="8"/>
  <c r="CJ26" i="8"/>
  <c r="CJ27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J56" i="8"/>
  <c r="CJ57" i="8"/>
  <c r="CJ58" i="8"/>
  <c r="CJ59" i="8"/>
  <c r="CJ60" i="8"/>
  <c r="CJ61" i="8"/>
  <c r="CJ62" i="8"/>
  <c r="CJ63" i="8"/>
  <c r="CJ64" i="8"/>
  <c r="CJ65" i="8"/>
  <c r="CJ66" i="8"/>
  <c r="CJ67" i="8"/>
  <c r="CJ68" i="8"/>
  <c r="CJ69" i="8"/>
  <c r="CJ70" i="8"/>
  <c r="CJ71" i="8"/>
  <c r="CJ72" i="8"/>
  <c r="CJ73" i="8"/>
  <c r="CJ74" i="8"/>
  <c r="CJ75" i="8"/>
  <c r="CJ76" i="8"/>
  <c r="CJ77" i="8"/>
  <c r="CJ78" i="8"/>
  <c r="CJ79" i="8"/>
  <c r="CJ80" i="8"/>
  <c r="CJ81" i="8"/>
  <c r="CJ82" i="8"/>
  <c r="CJ83" i="8"/>
  <c r="CJ84" i="8"/>
  <c r="CJ85" i="8"/>
  <c r="CJ86" i="8"/>
  <c r="CJ87" i="8"/>
  <c r="CJ88" i="8"/>
  <c r="CJ89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H87" i="8"/>
  <c r="CH88" i="8"/>
  <c r="CH89" i="8"/>
  <c r="CJ6" i="8"/>
  <c r="CH6" i="8"/>
  <c r="BV7" i="8"/>
  <c r="BV8" i="8"/>
  <c r="BV9" i="8"/>
  <c r="BV10" i="8"/>
  <c r="BV11" i="8"/>
  <c r="BV12" i="8"/>
  <c r="BV13" i="8"/>
  <c r="BV14" i="8"/>
  <c r="BV15" i="8"/>
  <c r="BV16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V37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V72" i="8"/>
  <c r="BV73" i="8"/>
  <c r="BV74" i="8"/>
  <c r="BV75" i="8"/>
  <c r="BV76" i="8"/>
  <c r="BV77" i="8"/>
  <c r="BV78" i="8"/>
  <c r="BV79" i="8"/>
  <c r="BV80" i="8"/>
  <c r="BV81" i="8"/>
  <c r="BV82" i="8"/>
  <c r="BV83" i="8"/>
  <c r="BV84" i="8"/>
  <c r="BV85" i="8"/>
  <c r="BV86" i="8"/>
  <c r="BV87" i="8"/>
  <c r="BV88" i="8"/>
  <c r="BV89" i="8"/>
  <c r="BV90" i="8"/>
  <c r="BV91" i="8"/>
  <c r="BV92" i="8"/>
  <c r="BV93" i="8"/>
  <c r="BV94" i="8"/>
  <c r="BV95" i="8"/>
  <c r="BV96" i="8"/>
  <c r="BV97" i="8"/>
  <c r="BV98" i="8"/>
  <c r="BV99" i="8"/>
  <c r="BV100" i="8"/>
  <c r="BV101" i="8"/>
  <c r="BV102" i="8"/>
  <c r="BV103" i="8"/>
  <c r="BV104" i="8"/>
  <c r="BV105" i="8"/>
  <c r="BV106" i="8"/>
  <c r="BV107" i="8"/>
  <c r="BV108" i="8"/>
  <c r="BV109" i="8"/>
  <c r="BV110" i="8"/>
  <c r="BV111" i="8"/>
  <c r="BV112" i="8"/>
  <c r="BV113" i="8"/>
  <c r="BV114" i="8"/>
  <c r="BV115" i="8"/>
  <c r="BV116" i="8"/>
  <c r="BV117" i="8"/>
  <c r="BV118" i="8"/>
  <c r="BT7" i="8"/>
  <c r="BT8" i="8"/>
  <c r="BT9" i="8"/>
  <c r="BT10" i="8"/>
  <c r="BT11" i="8"/>
  <c r="BT12" i="8"/>
  <c r="BT13" i="8"/>
  <c r="BT14" i="8"/>
  <c r="BT15" i="8"/>
  <c r="BT16" i="8"/>
  <c r="BT17" i="8"/>
  <c r="BT18" i="8"/>
  <c r="BT19" i="8"/>
  <c r="BT20" i="8"/>
  <c r="BT21" i="8"/>
  <c r="BT22" i="8"/>
  <c r="BT23" i="8"/>
  <c r="BT24" i="8"/>
  <c r="BT25" i="8"/>
  <c r="BT26" i="8"/>
  <c r="BT27" i="8"/>
  <c r="BT28" i="8"/>
  <c r="BT29" i="8"/>
  <c r="BT30" i="8"/>
  <c r="BT31" i="8"/>
  <c r="BT32" i="8"/>
  <c r="BT33" i="8"/>
  <c r="BT34" i="8"/>
  <c r="BT35" i="8"/>
  <c r="BT36" i="8"/>
  <c r="BT37" i="8"/>
  <c r="BT38" i="8"/>
  <c r="BT39" i="8"/>
  <c r="BT40" i="8"/>
  <c r="BT41" i="8"/>
  <c r="BT42" i="8"/>
  <c r="BT43" i="8"/>
  <c r="BT44" i="8"/>
  <c r="BT45" i="8"/>
  <c r="BT46" i="8"/>
  <c r="BT47" i="8"/>
  <c r="BT48" i="8"/>
  <c r="BT49" i="8"/>
  <c r="BT50" i="8"/>
  <c r="BT51" i="8"/>
  <c r="BT52" i="8"/>
  <c r="BT53" i="8"/>
  <c r="BT54" i="8"/>
  <c r="BT55" i="8"/>
  <c r="BT56" i="8"/>
  <c r="BT57" i="8"/>
  <c r="BT58" i="8"/>
  <c r="BT59" i="8"/>
  <c r="BT60" i="8"/>
  <c r="BT61" i="8"/>
  <c r="BT62" i="8"/>
  <c r="BT63" i="8"/>
  <c r="BT64" i="8"/>
  <c r="BT65" i="8"/>
  <c r="BT66" i="8"/>
  <c r="BT67" i="8"/>
  <c r="BT68" i="8"/>
  <c r="BT69" i="8"/>
  <c r="BT70" i="8"/>
  <c r="BT71" i="8"/>
  <c r="BT72" i="8"/>
  <c r="BT73" i="8"/>
  <c r="BT74" i="8"/>
  <c r="BT75" i="8"/>
  <c r="BT76" i="8"/>
  <c r="BT77" i="8"/>
  <c r="BT78" i="8"/>
  <c r="BT79" i="8"/>
  <c r="BT80" i="8"/>
  <c r="BT81" i="8"/>
  <c r="BT82" i="8"/>
  <c r="BT83" i="8"/>
  <c r="BT84" i="8"/>
  <c r="BT85" i="8"/>
  <c r="BT86" i="8"/>
  <c r="BT87" i="8"/>
  <c r="BT88" i="8"/>
  <c r="BT89" i="8"/>
  <c r="BT90" i="8"/>
  <c r="BT91" i="8"/>
  <c r="BT92" i="8"/>
  <c r="BT93" i="8"/>
  <c r="BT94" i="8"/>
  <c r="BT95" i="8"/>
  <c r="BT96" i="8"/>
  <c r="BT97" i="8"/>
  <c r="BT98" i="8"/>
  <c r="BT99" i="8"/>
  <c r="BT100" i="8"/>
  <c r="BT101" i="8"/>
  <c r="BT102" i="8"/>
  <c r="BT103" i="8"/>
  <c r="BT104" i="8"/>
  <c r="BT105" i="8"/>
  <c r="BT106" i="8"/>
  <c r="BT107" i="8"/>
  <c r="BT108" i="8"/>
  <c r="BT109" i="8"/>
  <c r="BT110" i="8"/>
  <c r="BT111" i="8"/>
  <c r="BT112" i="8"/>
  <c r="BT113" i="8"/>
  <c r="BT114" i="8"/>
  <c r="BT115" i="8"/>
  <c r="BT116" i="8"/>
  <c r="BT117" i="8"/>
  <c r="BT118" i="8"/>
  <c r="BV6" i="8"/>
  <c r="BT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F106" i="8"/>
  <c r="BF107" i="8"/>
  <c r="BF108" i="8"/>
  <c r="BF109" i="8"/>
  <c r="BF110" i="8"/>
  <c r="BF111" i="8"/>
  <c r="BF112" i="8"/>
  <c r="BF113" i="8"/>
  <c r="BF114" i="8"/>
  <c r="BF115" i="8"/>
  <c r="BF116" i="8"/>
  <c r="BF117" i="8"/>
  <c r="BF118" i="8"/>
  <c r="BH6" i="8"/>
  <c r="BF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T6" i="8"/>
  <c r="AR6" i="8"/>
  <c r="AD7" i="8"/>
  <c r="AD8" i="8"/>
  <c r="AD9" i="8"/>
  <c r="AF9" i="8" s="1"/>
  <c r="AD10" i="8"/>
  <c r="AF10" i="8" s="1"/>
  <c r="AD11" i="8"/>
  <c r="AF11" i="8" s="1"/>
  <c r="AD12" i="8"/>
  <c r="AF12" i="8" s="1"/>
  <c r="AD13" i="8"/>
  <c r="AF13" i="8" s="1"/>
  <c r="AD14" i="8"/>
  <c r="AF14" i="8" s="1"/>
  <c r="AD15" i="8"/>
  <c r="AD16" i="8"/>
  <c r="AD17" i="8"/>
  <c r="AF17" i="8" s="1"/>
  <c r="AD18" i="8"/>
  <c r="AF18" i="8" s="1"/>
  <c r="AD19" i="8"/>
  <c r="AF19" i="8" s="1"/>
  <c r="AD20" i="8"/>
  <c r="AF20" i="8" s="1"/>
  <c r="AD21" i="8"/>
  <c r="AF21" i="8" s="1"/>
  <c r="AD22" i="8"/>
  <c r="AF22" i="8" s="1"/>
  <c r="AD23" i="8"/>
  <c r="AD24" i="8"/>
  <c r="AD25" i="8"/>
  <c r="AF25" i="8" s="1"/>
  <c r="AD26" i="8"/>
  <c r="AF26" i="8" s="1"/>
  <c r="AD27" i="8"/>
  <c r="AF27" i="8" s="1"/>
  <c r="AD28" i="8"/>
  <c r="AF28" i="8" s="1"/>
  <c r="AD29" i="8"/>
  <c r="AF29" i="8" s="1"/>
  <c r="AD30" i="8"/>
  <c r="AF30" i="8" s="1"/>
  <c r="AD31" i="8"/>
  <c r="AD32" i="8"/>
  <c r="AD33" i="8"/>
  <c r="AF33" i="8" s="1"/>
  <c r="AD34" i="8"/>
  <c r="AF34" i="8" s="1"/>
  <c r="AD35" i="8"/>
  <c r="AF35" i="8" s="1"/>
  <c r="AD36" i="8"/>
  <c r="AF36" i="8" s="1"/>
  <c r="AD37" i="8"/>
  <c r="AF37" i="8" s="1"/>
  <c r="AD38" i="8"/>
  <c r="AF38" i="8" s="1"/>
  <c r="AD39" i="8"/>
  <c r="AD40" i="8"/>
  <c r="AD41" i="8"/>
  <c r="AF41" i="8" s="1"/>
  <c r="AD42" i="8"/>
  <c r="AF42" i="8" s="1"/>
  <c r="AD43" i="8"/>
  <c r="AF43" i="8" s="1"/>
  <c r="AD44" i="8"/>
  <c r="AF44" i="8" s="1"/>
  <c r="AD45" i="8"/>
  <c r="AF45" i="8" s="1"/>
  <c r="AD46" i="8"/>
  <c r="AF46" i="8" s="1"/>
  <c r="AD47" i="8"/>
  <c r="AD48" i="8"/>
  <c r="AD49" i="8"/>
  <c r="AF49" i="8" s="1"/>
  <c r="AD50" i="8"/>
  <c r="AF50" i="8" s="1"/>
  <c r="AD51" i="8"/>
  <c r="AF51" i="8" s="1"/>
  <c r="AD52" i="8"/>
  <c r="AF52" i="8" s="1"/>
  <c r="AD53" i="8"/>
  <c r="AF53" i="8" s="1"/>
  <c r="AD54" i="8"/>
  <c r="AF54" i="8" s="1"/>
  <c r="AD55" i="8"/>
  <c r="AD56" i="8"/>
  <c r="AD57" i="8"/>
  <c r="AF57" i="8" s="1"/>
  <c r="AD58" i="8"/>
  <c r="AF58" i="8" s="1"/>
  <c r="AD59" i="8"/>
  <c r="AF59" i="8" s="1"/>
  <c r="AD60" i="8"/>
  <c r="AF60" i="8" s="1"/>
  <c r="AD61" i="8"/>
  <c r="AF61" i="8" s="1"/>
  <c r="AD62" i="8"/>
  <c r="AF62" i="8" s="1"/>
  <c r="AD63" i="8"/>
  <c r="AD64" i="8"/>
  <c r="AD65" i="8"/>
  <c r="AF65" i="8" s="1"/>
  <c r="AD66" i="8"/>
  <c r="AF66" i="8" s="1"/>
  <c r="AD67" i="8"/>
  <c r="AF67" i="8" s="1"/>
  <c r="AD68" i="8"/>
  <c r="AF68" i="8" s="1"/>
  <c r="AD69" i="8"/>
  <c r="AF69" i="8" s="1"/>
  <c r="AD70" i="8"/>
  <c r="AF70" i="8" s="1"/>
  <c r="AD71" i="8"/>
  <c r="AD72" i="8"/>
  <c r="AD73" i="8"/>
  <c r="AF73" i="8" s="1"/>
  <c r="AD74" i="8"/>
  <c r="AF74" i="8" s="1"/>
  <c r="AD75" i="8"/>
  <c r="AF75" i="8" s="1"/>
  <c r="AD76" i="8"/>
  <c r="AF76" i="8" s="1"/>
  <c r="AD77" i="8"/>
  <c r="AF77" i="8" s="1"/>
  <c r="AD78" i="8"/>
  <c r="AF78" i="8" s="1"/>
  <c r="AD79" i="8"/>
  <c r="AD80" i="8"/>
  <c r="AD81" i="8"/>
  <c r="AF81" i="8" s="1"/>
  <c r="AD82" i="8"/>
  <c r="AF82" i="8" s="1"/>
  <c r="AD83" i="8"/>
  <c r="AF83" i="8" s="1"/>
  <c r="AD84" i="8"/>
  <c r="AF84" i="8" s="1"/>
  <c r="AD85" i="8"/>
  <c r="AF85" i="8" s="1"/>
  <c r="AD86" i="8"/>
  <c r="AF86" i="8" s="1"/>
  <c r="AD87" i="8"/>
  <c r="AD88" i="8"/>
  <c r="AD89" i="8"/>
  <c r="AF89" i="8" s="1"/>
  <c r="AD90" i="8"/>
  <c r="AF90" i="8" s="1"/>
  <c r="AD91" i="8"/>
  <c r="AF91" i="8" s="1"/>
  <c r="AD92" i="8"/>
  <c r="AF92" i="8" s="1"/>
  <c r="AD93" i="8"/>
  <c r="AF93" i="8" s="1"/>
  <c r="AD94" i="8"/>
  <c r="AF94" i="8" s="1"/>
  <c r="AD95" i="8"/>
  <c r="AD96" i="8"/>
  <c r="AD97" i="8"/>
  <c r="AF97" i="8" s="1"/>
  <c r="AD98" i="8"/>
  <c r="AF98" i="8" s="1"/>
  <c r="AD99" i="8"/>
  <c r="AF99" i="8" s="1"/>
  <c r="AD100" i="8"/>
  <c r="AF100" i="8" s="1"/>
  <c r="AD101" i="8"/>
  <c r="AF101" i="8" s="1"/>
  <c r="AD102" i="8"/>
  <c r="AF102" i="8" s="1"/>
  <c r="AD103" i="8"/>
  <c r="AD104" i="8"/>
  <c r="AD105" i="8"/>
  <c r="AF105" i="8" s="1"/>
  <c r="AD106" i="8"/>
  <c r="AF106" i="8" s="1"/>
  <c r="AD107" i="8"/>
  <c r="AF107" i="8" s="1"/>
  <c r="AD108" i="8"/>
  <c r="AF108" i="8" s="1"/>
  <c r="AD109" i="8"/>
  <c r="AF109" i="8" s="1"/>
  <c r="AF7" i="8"/>
  <c r="AF8" i="8"/>
  <c r="AF15" i="8"/>
  <c r="AF16" i="8"/>
  <c r="AF23" i="8"/>
  <c r="AF24" i="8"/>
  <c r="AF31" i="8"/>
  <c r="AF32" i="8"/>
  <c r="AF39" i="8"/>
  <c r="AF40" i="8"/>
  <c r="AF47" i="8"/>
  <c r="AF48" i="8"/>
  <c r="AF55" i="8"/>
  <c r="AF56" i="8"/>
  <c r="AF63" i="8"/>
  <c r="AF64" i="8"/>
  <c r="AF71" i="8"/>
  <c r="AF72" i="8"/>
  <c r="AF79" i="8"/>
  <c r="AF80" i="8"/>
  <c r="AF87" i="8"/>
  <c r="AF88" i="8"/>
  <c r="AF95" i="8"/>
  <c r="AF96" i="8"/>
  <c r="AF103" i="8"/>
  <c r="AF104" i="8"/>
  <c r="AF6" i="8"/>
  <c r="AD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6" i="8"/>
  <c r="J18" i="1"/>
  <c r="J19" i="1"/>
  <c r="J20" i="1"/>
  <c r="J17" i="1"/>
  <c r="R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3" i="1"/>
  <c r="FP4" i="8" l="1"/>
  <c r="FB4" i="8"/>
  <c r="BH4" i="8"/>
  <c r="AU4" i="8"/>
  <c r="IO4" i="8"/>
  <c r="IC4" i="8"/>
  <c r="HQ4" i="8"/>
  <c r="HE4" i="8"/>
  <c r="GR4" i="8"/>
  <c r="GD4" i="8"/>
  <c r="EN4" i="8"/>
  <c r="DZ4" i="8"/>
  <c r="DL4" i="8"/>
  <c r="CX4" i="8"/>
  <c r="CJ4" i="8"/>
  <c r="BV4" i="8"/>
  <c r="AF4" i="8"/>
  <c r="R4" i="8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5" i="16" s="1"/>
  <c r="K21" i="16"/>
  <c r="K22" i="16"/>
  <c r="K23" i="16"/>
  <c r="K24" i="16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3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H4" i="16"/>
  <c r="G4" i="16"/>
  <c r="AF2" i="8" l="1"/>
  <c r="AU2" i="8"/>
  <c r="BV2" i="8"/>
  <c r="CJ2" i="8"/>
  <c r="DL2" i="8"/>
  <c r="DZ2" i="8"/>
  <c r="GD2" i="8"/>
  <c r="GR2" i="8"/>
  <c r="HQ2" i="8"/>
  <c r="IC2" i="8"/>
  <c r="IO2" i="8"/>
  <c r="HE2" i="8"/>
  <c r="FP2" i="8"/>
  <c r="FB2" i="8"/>
  <c r="EN2" i="8"/>
  <c r="CX2" i="8"/>
  <c r="BH2" i="8"/>
  <c r="R2" i="8"/>
  <c r="IL4" i="8" l="1"/>
  <c r="IM4" i="8" s="1"/>
  <c r="IK4" i="8"/>
  <c r="IN4" i="8" s="1"/>
  <c r="IJ4" i="8"/>
  <c r="HZ4" i="8"/>
  <c r="IA4" i="8" s="1"/>
  <c r="HY4" i="8"/>
  <c r="IB4" i="8" s="1"/>
  <c r="HX4" i="8"/>
  <c r="HN4" i="8"/>
  <c r="HO4" i="8" s="1"/>
  <c r="HM4" i="8"/>
  <c r="HP4" i="8" s="1"/>
  <c r="HL4" i="8"/>
  <c r="HB4" i="8"/>
  <c r="HC4" i="8" s="1"/>
  <c r="HA4" i="8"/>
  <c r="HD4" i="8" s="1"/>
  <c r="GZ4" i="8"/>
  <c r="GO4" i="8"/>
  <c r="GP4" i="8" s="1"/>
  <c r="GN4" i="8"/>
  <c r="GQ4" i="8" s="1"/>
  <c r="GM4" i="8"/>
  <c r="GA4" i="8"/>
  <c r="GB4" i="8" s="1"/>
  <c r="FZ4" i="8"/>
  <c r="GC4" i="8" s="1"/>
  <c r="FY4" i="8"/>
  <c r="FM4" i="8"/>
  <c r="FN4" i="8" s="1"/>
  <c r="FL4" i="8"/>
  <c r="FO4" i="8" s="1"/>
  <c r="FK4" i="8"/>
  <c r="EY4" i="8"/>
  <c r="EZ4" i="8" s="1"/>
  <c r="EX4" i="8"/>
  <c r="FA4" i="8" s="1"/>
  <c r="EW4" i="8"/>
  <c r="EK4" i="8"/>
  <c r="EL4" i="8" s="1"/>
  <c r="EJ4" i="8"/>
  <c r="EM4" i="8" s="1"/>
  <c r="EI4" i="8"/>
  <c r="DW4" i="8"/>
  <c r="DX4" i="8" s="1"/>
  <c r="DV4" i="8"/>
  <c r="DY4" i="8" s="1"/>
  <c r="DU4" i="8"/>
  <c r="DI4" i="8"/>
  <c r="DJ4" i="8" s="1"/>
  <c r="DH4" i="8"/>
  <c r="DK4" i="8" s="1"/>
  <c r="DG4" i="8"/>
  <c r="CU4" i="8"/>
  <c r="CV4" i="8" s="1"/>
  <c r="CT4" i="8"/>
  <c r="CW4" i="8" s="1"/>
  <c r="CS4" i="8"/>
  <c r="CG4" i="8"/>
  <c r="CH4" i="8" s="1"/>
  <c r="CF4" i="8"/>
  <c r="CI4" i="8" s="1"/>
  <c r="CE4" i="8"/>
  <c r="BS4" i="8"/>
  <c r="BT4" i="8" s="1"/>
  <c r="BR4" i="8"/>
  <c r="BU4" i="8" s="1"/>
  <c r="BQ4" i="8"/>
  <c r="BE4" i="8"/>
  <c r="BF4" i="8" s="1"/>
  <c r="BD4" i="8"/>
  <c r="BG4" i="8" s="1"/>
  <c r="BC4" i="8"/>
  <c r="AR4" i="8"/>
  <c r="AQ4" i="8"/>
  <c r="AT4" i="8" s="1"/>
  <c r="AP4" i="8"/>
  <c r="AC4" i="8"/>
  <c r="AD4" i="8" s="1"/>
  <c r="AB4" i="8"/>
  <c r="AE4" i="8" s="1"/>
  <c r="AA4" i="8"/>
  <c r="O4" i="8"/>
  <c r="P4" i="8" s="1"/>
  <c r="N4" i="8"/>
  <c r="Q4" i="8" s="1"/>
  <c r="M4" i="8"/>
  <c r="IM2" i="8"/>
  <c r="IN2" i="8" s="1"/>
  <c r="IJ2" i="8"/>
  <c r="IA2" i="8"/>
  <c r="IB2" i="8" s="1"/>
  <c r="HX2" i="8"/>
  <c r="HO2" i="8"/>
  <c r="HP2" i="8" s="1"/>
  <c r="HL2" i="8"/>
  <c r="HC2" i="8"/>
  <c r="HD2" i="8" s="1"/>
  <c r="GZ2" i="8"/>
  <c r="GP2" i="8"/>
  <c r="GQ2" i="8" s="1"/>
  <c r="GM2" i="8"/>
  <c r="GB2" i="8"/>
  <c r="GC2" i="8" s="1"/>
  <c r="FY2" i="8"/>
  <c r="FN2" i="8"/>
  <c r="FO2" i="8" s="1"/>
  <c r="FK2" i="8"/>
  <c r="EZ2" i="8"/>
  <c r="FA2" i="8" s="1"/>
  <c r="EW2" i="8"/>
  <c r="EL2" i="8"/>
  <c r="EM2" i="8" s="1"/>
  <c r="EI2" i="8"/>
  <c r="DX2" i="8"/>
  <c r="DY2" i="8" s="1"/>
  <c r="DU2" i="8"/>
  <c r="DJ2" i="8"/>
  <c r="DK2" i="8" s="1"/>
  <c r="DG2" i="8"/>
  <c r="CV2" i="8"/>
  <c r="CW2" i="8" s="1"/>
  <c r="CS2" i="8"/>
  <c r="CH2" i="8"/>
  <c r="CI2" i="8" s="1"/>
  <c r="CE2" i="8"/>
  <c r="BT2" i="8"/>
  <c r="BU2" i="8" s="1"/>
  <c r="BQ2" i="8"/>
  <c r="BF2" i="8"/>
  <c r="BG2" i="8" s="1"/>
  <c r="BC2" i="8"/>
  <c r="AS2" i="8"/>
  <c r="AT2" i="8" s="1"/>
  <c r="AP2" i="8"/>
  <c r="AD2" i="8"/>
  <c r="AE2" i="8" s="1"/>
  <c r="AA2" i="8"/>
  <c r="P2" i="8"/>
  <c r="Q2" i="8" s="1"/>
  <c r="M2" i="8"/>
  <c r="IJ1" i="8"/>
  <c r="HX1" i="8"/>
  <c r="HL1" i="8"/>
  <c r="GZ1" i="8"/>
  <c r="GM1" i="8"/>
  <c r="FY1" i="8"/>
  <c r="FK1" i="8"/>
  <c r="EW1" i="8"/>
  <c r="EI1" i="8"/>
  <c r="DU1" i="8"/>
  <c r="DG1" i="8"/>
  <c r="CS1" i="8"/>
  <c r="CE1" i="8"/>
  <c r="BQ1" i="8"/>
  <c r="BC1" i="8"/>
  <c r="AP1" i="8"/>
  <c r="AA1" i="8"/>
  <c r="M1" i="8"/>
  <c r="P119" i="5"/>
  <c r="O119" i="5"/>
  <c r="CR118" i="5"/>
  <c r="CN118" i="5"/>
  <c r="CM118" i="5"/>
  <c r="BU118" i="5"/>
  <c r="BT118" i="5"/>
  <c r="P118" i="5"/>
  <c r="O118" i="5"/>
  <c r="CR117" i="5"/>
  <c r="CN117" i="5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GI115" i="5" s="1"/>
  <c r="CR115" i="5"/>
  <c r="CN115" i="5"/>
  <c r="CM115" i="5"/>
  <c r="BY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I110" i="5" s="1"/>
  <c r="GD110" i="5"/>
  <c r="CN110" i="5"/>
  <c r="CR110" i="5" s="1"/>
  <c r="CM110" i="5"/>
  <c r="BY110" i="5"/>
  <c r="BU110" i="5"/>
  <c r="BT110" i="5"/>
  <c r="P110" i="5"/>
  <c r="O110" i="5"/>
  <c r="GE109" i="5"/>
  <c r="GD109" i="5"/>
  <c r="CR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M108" i="5"/>
  <c r="AI108" i="5"/>
  <c r="AH108" i="5"/>
  <c r="P108" i="5"/>
  <c r="O108" i="5"/>
  <c r="GE107" i="5"/>
  <c r="GD107" i="5"/>
  <c r="CN107" i="5"/>
  <c r="CM107" i="5"/>
  <c r="BY107" i="5"/>
  <c r="BU107" i="5"/>
  <c r="BT107" i="5"/>
  <c r="BF107" i="5"/>
  <c r="BB107" i="5"/>
  <c r="BA107" i="5"/>
  <c r="AI107" i="5"/>
  <c r="AH107" i="5"/>
  <c r="P107" i="5"/>
  <c r="O107" i="5"/>
  <c r="GE106" i="5"/>
  <c r="GD106" i="5"/>
  <c r="CR106" i="5"/>
  <c r="CN106" i="5"/>
  <c r="CM106" i="5"/>
  <c r="BY106" i="5"/>
  <c r="BU106" i="5"/>
  <c r="BT106" i="5"/>
  <c r="BB106" i="5"/>
  <c r="BA106" i="5"/>
  <c r="AI106" i="5"/>
  <c r="AH106" i="5"/>
  <c r="P106" i="5"/>
  <c r="O106" i="5"/>
  <c r="GI105" i="5"/>
  <c r="GE105" i="5"/>
  <c r="GD105" i="5"/>
  <c r="CR105" i="5"/>
  <c r="CN105" i="5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R104" i="5"/>
  <c r="CN104" i="5"/>
  <c r="CM104" i="5"/>
  <c r="BU104" i="5"/>
  <c r="BT104" i="5"/>
  <c r="BB104" i="5"/>
  <c r="BF104" i="5" s="1"/>
  <c r="BA104" i="5"/>
  <c r="AM104" i="5"/>
  <c r="AI104" i="5"/>
  <c r="AH104" i="5"/>
  <c r="P104" i="5"/>
  <c r="O104" i="5"/>
  <c r="HO103" i="5"/>
  <c r="HN103" i="5"/>
  <c r="HS103" i="5" s="1"/>
  <c r="GI103" i="5"/>
  <c r="GE103" i="5"/>
  <c r="GD103" i="5"/>
  <c r="CN103" i="5"/>
  <c r="CM103" i="5"/>
  <c r="BU103" i="5"/>
  <c r="BY103" i="5" s="1"/>
  <c r="BT103" i="5"/>
  <c r="BF103" i="5"/>
  <c r="BB103" i="5"/>
  <c r="BA103" i="5"/>
  <c r="AI103" i="5"/>
  <c r="AH103" i="5"/>
  <c r="P103" i="5"/>
  <c r="O103" i="5"/>
  <c r="HS102" i="5"/>
  <c r="HO102" i="5"/>
  <c r="HN102" i="5"/>
  <c r="GW102" i="5"/>
  <c r="GV102" i="5"/>
  <c r="GE102" i="5"/>
  <c r="GD102" i="5"/>
  <c r="CR102" i="5"/>
  <c r="CN102" i="5"/>
  <c r="CM102" i="5"/>
  <c r="BU102" i="5"/>
  <c r="BT102" i="5"/>
  <c r="BB102" i="5"/>
  <c r="BF102" i="5" s="1"/>
  <c r="BA102" i="5"/>
  <c r="AM102" i="5"/>
  <c r="AI102" i="5"/>
  <c r="AH102" i="5"/>
  <c r="P102" i="5"/>
  <c r="O102" i="5"/>
  <c r="HO101" i="5"/>
  <c r="HN101" i="5"/>
  <c r="HS101" i="5" s="1"/>
  <c r="HA101" i="5"/>
  <c r="GW101" i="5"/>
  <c r="GV101" i="5"/>
  <c r="GI101" i="5"/>
  <c r="GE101" i="5"/>
  <c r="GD101" i="5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HA100" i="5"/>
  <c r="GW100" i="5"/>
  <c r="GV100" i="5"/>
  <c r="GI100" i="5"/>
  <c r="GE100" i="5"/>
  <c r="GD100" i="5"/>
  <c r="CR100" i="5"/>
  <c r="CN100" i="5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R99" i="5"/>
  <c r="CN99" i="5"/>
  <c r="CM99" i="5"/>
  <c r="BU99" i="5"/>
  <c r="BT99" i="5"/>
  <c r="BF99" i="5"/>
  <c r="BB99" i="5"/>
  <c r="BA99" i="5"/>
  <c r="AM99" i="5"/>
  <c r="AI99" i="5"/>
  <c r="AH99" i="5"/>
  <c r="P99" i="5"/>
  <c r="O99" i="5"/>
  <c r="HO98" i="5"/>
  <c r="HN98" i="5"/>
  <c r="HA98" i="5"/>
  <c r="GW98" i="5"/>
  <c r="GV98" i="5"/>
  <c r="GI98" i="5"/>
  <c r="GE98" i="5"/>
  <c r="GD98" i="5"/>
  <c r="CN98" i="5"/>
  <c r="CM98" i="5"/>
  <c r="BY98" i="5"/>
  <c r="BU98" i="5"/>
  <c r="BT98" i="5"/>
  <c r="BB98" i="5"/>
  <c r="BA98" i="5"/>
  <c r="AI98" i="5"/>
  <c r="AM98" i="5" s="1"/>
  <c r="AH98" i="5"/>
  <c r="P98" i="5"/>
  <c r="O98" i="5"/>
  <c r="HO97" i="5"/>
  <c r="HN97" i="5"/>
  <c r="GW97" i="5"/>
  <c r="GV97" i="5"/>
  <c r="GE97" i="5"/>
  <c r="GD97" i="5"/>
  <c r="CR97" i="5"/>
  <c r="CN97" i="5"/>
  <c r="CM97" i="5"/>
  <c r="BU97" i="5"/>
  <c r="BT97" i="5"/>
  <c r="BF97" i="5"/>
  <c r="BB97" i="5"/>
  <c r="BA97" i="5"/>
  <c r="AM97" i="5"/>
  <c r="AI97" i="5"/>
  <c r="AH97" i="5"/>
  <c r="P97" i="5"/>
  <c r="O97" i="5"/>
  <c r="HS96" i="5"/>
  <c r="HO96" i="5"/>
  <c r="HN96" i="5"/>
  <c r="GW96" i="5"/>
  <c r="GV96" i="5"/>
  <c r="GE96" i="5"/>
  <c r="GD96" i="5"/>
  <c r="CN96" i="5"/>
  <c r="CR96" i="5" s="1"/>
  <c r="CM96" i="5"/>
  <c r="BU96" i="5"/>
  <c r="BT96" i="5"/>
  <c r="BB96" i="5"/>
  <c r="BA96" i="5"/>
  <c r="AM96" i="5"/>
  <c r="AI96" i="5"/>
  <c r="AH96" i="5"/>
  <c r="P96" i="5"/>
  <c r="O96" i="5"/>
  <c r="HO95" i="5"/>
  <c r="HN95" i="5"/>
  <c r="GW95" i="5"/>
  <c r="GV95" i="5"/>
  <c r="HA95" i="5" s="1"/>
  <c r="GI95" i="5"/>
  <c r="GE95" i="5"/>
  <c r="GD95" i="5"/>
  <c r="CN95" i="5"/>
  <c r="CR95" i="5" s="1"/>
  <c r="CM95" i="5"/>
  <c r="BU95" i="5"/>
  <c r="BY95" i="5" s="1"/>
  <c r="BT95" i="5"/>
  <c r="BF95" i="5"/>
  <c r="BB95" i="5"/>
  <c r="BA95" i="5"/>
  <c r="AI95" i="5"/>
  <c r="AH95" i="5"/>
  <c r="R95" i="5"/>
  <c r="P95" i="5"/>
  <c r="O95" i="5"/>
  <c r="HO94" i="5"/>
  <c r="HS94" i="5" s="1"/>
  <c r="HN94" i="5"/>
  <c r="HA94" i="5"/>
  <c r="GW94" i="5"/>
  <c r="GV94" i="5"/>
  <c r="GE94" i="5"/>
  <c r="GD94" i="5"/>
  <c r="CR94" i="5"/>
  <c r="CN94" i="5"/>
  <c r="CM94" i="5"/>
  <c r="BY94" i="5"/>
  <c r="BU94" i="5"/>
  <c r="BT94" i="5"/>
  <c r="BB94" i="5"/>
  <c r="BF94" i="5" s="1"/>
  <c r="BA94" i="5"/>
  <c r="AM94" i="5"/>
  <c r="AI94" i="5"/>
  <c r="AH94" i="5"/>
  <c r="P94" i="5"/>
  <c r="O94" i="5"/>
  <c r="HO93" i="5"/>
  <c r="HN93" i="5"/>
  <c r="HA93" i="5"/>
  <c r="GW93" i="5"/>
  <c r="GV93" i="5"/>
  <c r="GI93" i="5"/>
  <c r="GE93" i="5"/>
  <c r="GD93" i="5"/>
  <c r="CN93" i="5"/>
  <c r="CM93" i="5"/>
  <c r="BU93" i="5"/>
  <c r="BT93" i="5"/>
  <c r="BY93" i="5" s="1"/>
  <c r="BB93" i="5"/>
  <c r="BA93" i="5"/>
  <c r="AI93" i="5"/>
  <c r="AM93" i="5" s="1"/>
  <c r="AH93" i="5"/>
  <c r="P93" i="5"/>
  <c r="O93" i="5"/>
  <c r="HS92" i="5"/>
  <c r="HO92" i="5"/>
  <c r="HN92" i="5"/>
  <c r="GW92" i="5"/>
  <c r="GV92" i="5"/>
  <c r="GE92" i="5"/>
  <c r="GI92" i="5" s="1"/>
  <c r="GD92" i="5"/>
  <c r="CN92" i="5"/>
  <c r="CM92" i="5"/>
  <c r="CR92" i="5" s="1"/>
  <c r="BU92" i="5"/>
  <c r="BT92" i="5"/>
  <c r="BF92" i="5"/>
  <c r="BB92" i="5"/>
  <c r="BA92" i="5"/>
  <c r="AM92" i="5"/>
  <c r="AI92" i="5"/>
  <c r="AH92" i="5"/>
  <c r="P92" i="5"/>
  <c r="O92" i="5"/>
  <c r="HS91" i="5"/>
  <c r="HO91" i="5"/>
  <c r="HN91" i="5"/>
  <c r="HA91" i="5"/>
  <c r="GW91" i="5"/>
  <c r="GV91" i="5"/>
  <c r="GE91" i="5"/>
  <c r="GD91" i="5"/>
  <c r="CR91" i="5"/>
  <c r="CN91" i="5"/>
  <c r="CM91" i="5"/>
  <c r="BY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CO90" i="5" s="1"/>
  <c r="BY90" i="5"/>
  <c r="BU90" i="5"/>
  <c r="BT90" i="5"/>
  <c r="BF90" i="5"/>
  <c r="BB90" i="5"/>
  <c r="BA90" i="5"/>
  <c r="AM90" i="5"/>
  <c r="AI90" i="5"/>
  <c r="AH90" i="5"/>
  <c r="P90" i="5"/>
  <c r="O90" i="5"/>
  <c r="HS89" i="5"/>
  <c r="HO89" i="5"/>
  <c r="HN89" i="5"/>
  <c r="GW89" i="5"/>
  <c r="GV89" i="5"/>
  <c r="GE89" i="5"/>
  <c r="GD89" i="5"/>
  <c r="DK89" i="5"/>
  <c r="DG89" i="5"/>
  <c r="DF89" i="5"/>
  <c r="CN89" i="5"/>
  <c r="CM89" i="5"/>
  <c r="BY89" i="5"/>
  <c r="BU89" i="5"/>
  <c r="BT89" i="5"/>
  <c r="BB89" i="5"/>
  <c r="BA89" i="5"/>
  <c r="AI89" i="5"/>
  <c r="AH89" i="5"/>
  <c r="P89" i="5"/>
  <c r="O89" i="5"/>
  <c r="HO88" i="5"/>
  <c r="HN88" i="5"/>
  <c r="HS88" i="5" s="1"/>
  <c r="GW88" i="5"/>
  <c r="GV88" i="5"/>
  <c r="GE88" i="5"/>
  <c r="GD88" i="5"/>
  <c r="DG88" i="5"/>
  <c r="DF88" i="5"/>
  <c r="CN88" i="5"/>
  <c r="CM88" i="5"/>
  <c r="BY88" i="5"/>
  <c r="BU88" i="5"/>
  <c r="BT88" i="5"/>
  <c r="BF88" i="5"/>
  <c r="BB88" i="5"/>
  <c r="BA88" i="5"/>
  <c r="AI88" i="5"/>
  <c r="AH88" i="5"/>
  <c r="P88" i="5"/>
  <c r="O88" i="5"/>
  <c r="IG87" i="5"/>
  <c r="IF87" i="5"/>
  <c r="HO87" i="5"/>
  <c r="HN87" i="5"/>
  <c r="HS87" i="5" s="1"/>
  <c r="GW87" i="5"/>
  <c r="GV87" i="5"/>
  <c r="GI87" i="5"/>
  <c r="GE87" i="5"/>
  <c r="GD87" i="5"/>
  <c r="DG87" i="5"/>
  <c r="DF87" i="5"/>
  <c r="CN87" i="5"/>
  <c r="CR87" i="5" s="1"/>
  <c r="CM87" i="5"/>
  <c r="BU87" i="5"/>
  <c r="BT87" i="5"/>
  <c r="BB87" i="5"/>
  <c r="BA87" i="5"/>
  <c r="AI87" i="5"/>
  <c r="AM87" i="5" s="1"/>
  <c r="AH87" i="5"/>
  <c r="P87" i="5"/>
  <c r="O87" i="5"/>
  <c r="IG86" i="5"/>
  <c r="IF86" i="5"/>
  <c r="HO86" i="5"/>
  <c r="HN86" i="5"/>
  <c r="HA86" i="5"/>
  <c r="GW86" i="5"/>
  <c r="GV86" i="5"/>
  <c r="GI86" i="5"/>
  <c r="GE86" i="5"/>
  <c r="GD86" i="5"/>
  <c r="DG86" i="5"/>
  <c r="DF86" i="5"/>
  <c r="CR86" i="5"/>
  <c r="CN86" i="5"/>
  <c r="CM86" i="5"/>
  <c r="BY86" i="5"/>
  <c r="BU86" i="5"/>
  <c r="BT86" i="5"/>
  <c r="BB86" i="5"/>
  <c r="BA86" i="5"/>
  <c r="AM86" i="5"/>
  <c r="AI86" i="5"/>
  <c r="AH86" i="5"/>
  <c r="P86" i="5"/>
  <c r="O86" i="5"/>
  <c r="IG85" i="5"/>
  <c r="IF85" i="5"/>
  <c r="HO85" i="5"/>
  <c r="HN85" i="5"/>
  <c r="GW85" i="5"/>
  <c r="GV85" i="5"/>
  <c r="GE85" i="5"/>
  <c r="GD85" i="5"/>
  <c r="DK85" i="5"/>
  <c r="DG85" i="5"/>
  <c r="DF85" i="5"/>
  <c r="CR85" i="5"/>
  <c r="CN85" i="5"/>
  <c r="CM85" i="5"/>
  <c r="BU85" i="5"/>
  <c r="BT85" i="5"/>
  <c r="BB85" i="5"/>
  <c r="BA85" i="5"/>
  <c r="AI85" i="5"/>
  <c r="AH85" i="5"/>
  <c r="P85" i="5"/>
  <c r="O85" i="5"/>
  <c r="IG84" i="5"/>
  <c r="IF84" i="5"/>
  <c r="HS84" i="5"/>
  <c r="HO84" i="5"/>
  <c r="HN84" i="5"/>
  <c r="GW84" i="5"/>
  <c r="GV84" i="5"/>
  <c r="GE84" i="5"/>
  <c r="GD84" i="5"/>
  <c r="DZ84" i="5"/>
  <c r="DY84" i="5"/>
  <c r="ED84" i="5" s="1"/>
  <c r="DG84" i="5"/>
  <c r="DF84" i="5"/>
  <c r="DH84" i="5" s="1"/>
  <c r="CN84" i="5"/>
  <c r="CR84" i="5" s="1"/>
  <c r="CM84" i="5"/>
  <c r="BU84" i="5"/>
  <c r="BT84" i="5"/>
  <c r="BB84" i="5"/>
  <c r="BA84" i="5"/>
  <c r="AM84" i="5"/>
  <c r="AI84" i="5"/>
  <c r="AH84" i="5"/>
  <c r="P84" i="5"/>
  <c r="O84" i="5"/>
  <c r="IG83" i="5"/>
  <c r="IF83" i="5"/>
  <c r="HS83" i="5"/>
  <c r="HO83" i="5"/>
  <c r="HN83" i="5"/>
  <c r="HA83" i="5"/>
  <c r="GW83" i="5"/>
  <c r="GV83" i="5"/>
  <c r="GE83" i="5"/>
  <c r="GI83" i="5" s="1"/>
  <c r="GD83" i="5"/>
  <c r="DZ83" i="5"/>
  <c r="DY83" i="5"/>
  <c r="DK83" i="5"/>
  <c r="DG83" i="5"/>
  <c r="DF83" i="5"/>
  <c r="CR83" i="5"/>
  <c r="CN83" i="5"/>
  <c r="CM83" i="5"/>
  <c r="BU83" i="5"/>
  <c r="BY83" i="5" s="1"/>
  <c r="BT83" i="5"/>
  <c r="BB83" i="5"/>
  <c r="BA83" i="5"/>
  <c r="BF83" i="5" s="1"/>
  <c r="AI83" i="5"/>
  <c r="AH83" i="5"/>
  <c r="P83" i="5"/>
  <c r="O83" i="5"/>
  <c r="IH82" i="5"/>
  <c r="IG82" i="5"/>
  <c r="IF82" i="5"/>
  <c r="HO82" i="5"/>
  <c r="HN82" i="5"/>
  <c r="GW82" i="5"/>
  <c r="GV82" i="5"/>
  <c r="GI82" i="5"/>
  <c r="GE82" i="5"/>
  <c r="GD82" i="5"/>
  <c r="ED82" i="5"/>
  <c r="DZ82" i="5"/>
  <c r="DY82" i="5"/>
  <c r="DG82" i="5"/>
  <c r="DF82" i="5"/>
  <c r="CN82" i="5"/>
  <c r="CM82" i="5"/>
  <c r="BU82" i="5"/>
  <c r="BT82" i="5"/>
  <c r="BB82" i="5"/>
  <c r="BA82" i="5"/>
  <c r="AM82" i="5"/>
  <c r="AI82" i="5"/>
  <c r="AH82" i="5"/>
  <c r="P82" i="5"/>
  <c r="O82" i="5"/>
  <c r="IG81" i="5"/>
  <c r="IF81" i="5"/>
  <c r="HO81" i="5"/>
  <c r="HN81" i="5"/>
  <c r="HA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Y81" i="5"/>
  <c r="BU81" i="5"/>
  <c r="BT81" i="5"/>
  <c r="BF81" i="5"/>
  <c r="BG81" i="5" s="1"/>
  <c r="BB81" i="5"/>
  <c r="BA81" i="5"/>
  <c r="AI81" i="5"/>
  <c r="AH81" i="5"/>
  <c r="P81" i="5"/>
  <c r="O81" i="5"/>
  <c r="IG80" i="5"/>
  <c r="IF80" i="5"/>
  <c r="HO80" i="5"/>
  <c r="HN80" i="5"/>
  <c r="HS80" i="5" s="1"/>
  <c r="GW80" i="5"/>
  <c r="GV80" i="5"/>
  <c r="GE80" i="5"/>
  <c r="GD80" i="5"/>
  <c r="ED80" i="5"/>
  <c r="DZ80" i="5"/>
  <c r="DY80" i="5"/>
  <c r="DG80" i="5"/>
  <c r="DF80" i="5"/>
  <c r="CN80" i="5"/>
  <c r="CR80" i="5" s="1"/>
  <c r="CM80" i="5"/>
  <c r="BY80" i="5"/>
  <c r="BU80" i="5"/>
  <c r="BT80" i="5"/>
  <c r="BB80" i="5"/>
  <c r="BA80" i="5"/>
  <c r="AM80" i="5"/>
  <c r="AI80" i="5"/>
  <c r="AH80" i="5"/>
  <c r="P80" i="5"/>
  <c r="O80" i="5"/>
  <c r="IG79" i="5"/>
  <c r="IF79" i="5"/>
  <c r="HO79" i="5"/>
  <c r="HN79" i="5"/>
  <c r="HA79" i="5"/>
  <c r="GW79" i="5"/>
  <c r="GV79" i="5"/>
  <c r="GI79" i="5"/>
  <c r="GE79" i="5"/>
  <c r="GD79" i="5"/>
  <c r="DZ79" i="5"/>
  <c r="ED79" i="5" s="1"/>
  <c r="DY79" i="5"/>
  <c r="DK79" i="5"/>
  <c r="DG79" i="5"/>
  <c r="DF79" i="5"/>
  <c r="CN79" i="5"/>
  <c r="CM79" i="5"/>
  <c r="BU79" i="5"/>
  <c r="BT79" i="5"/>
  <c r="BF79" i="5"/>
  <c r="BB79" i="5"/>
  <c r="BA79" i="5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Y78" i="5"/>
  <c r="BU78" i="5"/>
  <c r="BT78" i="5"/>
  <c r="BB78" i="5"/>
  <c r="BF78" i="5" s="1"/>
  <c r="BA78" i="5"/>
  <c r="AM78" i="5"/>
  <c r="AI78" i="5"/>
  <c r="AH78" i="5"/>
  <c r="P78" i="5"/>
  <c r="O78" i="5"/>
  <c r="IG77" i="5"/>
  <c r="IF77" i="5"/>
  <c r="HS77" i="5"/>
  <c r="HO77" i="5"/>
  <c r="HN77" i="5"/>
  <c r="HA77" i="5"/>
  <c r="GW77" i="5"/>
  <c r="GV77" i="5"/>
  <c r="GI77" i="5"/>
  <c r="GE77" i="5"/>
  <c r="GD77" i="5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S76" i="5"/>
  <c r="HO76" i="5"/>
  <c r="HN76" i="5"/>
  <c r="GW76" i="5"/>
  <c r="GV76" i="5"/>
  <c r="GI76" i="5"/>
  <c r="GE76" i="5"/>
  <c r="GD76" i="5"/>
  <c r="DZ76" i="5"/>
  <c r="DY76" i="5"/>
  <c r="DG76" i="5"/>
  <c r="DK76" i="5" s="1"/>
  <c r="DF76" i="5"/>
  <c r="CR76" i="5"/>
  <c r="CN76" i="5"/>
  <c r="CM76" i="5"/>
  <c r="BY76" i="5"/>
  <c r="BU76" i="5"/>
  <c r="BT76" i="5"/>
  <c r="BB76" i="5"/>
  <c r="BA76" i="5"/>
  <c r="AM76" i="5"/>
  <c r="AI76" i="5"/>
  <c r="AH76" i="5"/>
  <c r="P76" i="5"/>
  <c r="O76" i="5"/>
  <c r="IG75" i="5"/>
  <c r="IF75" i="5"/>
  <c r="IH75" i="5" s="1"/>
  <c r="HO75" i="5"/>
  <c r="HN75" i="5"/>
  <c r="HA75" i="5"/>
  <c r="GW75" i="5"/>
  <c r="GV75" i="5"/>
  <c r="GE75" i="5"/>
  <c r="GD75" i="5"/>
  <c r="DZ75" i="5"/>
  <c r="DY75" i="5"/>
  <c r="DK75" i="5"/>
  <c r="DG75" i="5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S74" i="5"/>
  <c r="HO74" i="5"/>
  <c r="HN74" i="5"/>
  <c r="GW74" i="5"/>
  <c r="GV74" i="5"/>
  <c r="GE74" i="5"/>
  <c r="GD74" i="5"/>
  <c r="DZ74" i="5"/>
  <c r="ED74" i="5" s="1"/>
  <c r="DY74" i="5"/>
  <c r="DG74" i="5"/>
  <c r="DK74" i="5" s="1"/>
  <c r="DF74" i="5"/>
  <c r="CN74" i="5"/>
  <c r="CM74" i="5"/>
  <c r="BY74" i="5"/>
  <c r="BU74" i="5"/>
  <c r="BT74" i="5"/>
  <c r="BB74" i="5"/>
  <c r="BA74" i="5"/>
  <c r="BF74" i="5" s="1"/>
  <c r="AI74" i="5"/>
  <c r="AH74" i="5"/>
  <c r="P74" i="5"/>
  <c r="O74" i="5"/>
  <c r="IG73" i="5"/>
  <c r="IF73" i="5"/>
  <c r="HO73" i="5"/>
  <c r="HN73" i="5"/>
  <c r="GW73" i="5"/>
  <c r="HA73" i="5" s="1"/>
  <c r="GV73" i="5"/>
  <c r="GI73" i="5"/>
  <c r="GE73" i="5"/>
  <c r="GD73" i="5"/>
  <c r="DZ73" i="5"/>
  <c r="DY73" i="5"/>
  <c r="ED73" i="5" s="1"/>
  <c r="DK73" i="5"/>
  <c r="DG73" i="5"/>
  <c r="DF73" i="5"/>
  <c r="CN73" i="5"/>
  <c r="CM73" i="5"/>
  <c r="BU73" i="5"/>
  <c r="BT73" i="5"/>
  <c r="BB73" i="5"/>
  <c r="BF73" i="5" s="1"/>
  <c r="BA73" i="5"/>
  <c r="AM73" i="5"/>
  <c r="AI73" i="5"/>
  <c r="AH73" i="5"/>
  <c r="P73" i="5"/>
  <c r="O73" i="5"/>
  <c r="IG72" i="5"/>
  <c r="IF72" i="5"/>
  <c r="HS72" i="5"/>
  <c r="HO72" i="5"/>
  <c r="HN72" i="5"/>
  <c r="HA72" i="5"/>
  <c r="GW72" i="5"/>
  <c r="GV72" i="5"/>
  <c r="GE72" i="5"/>
  <c r="GD72" i="5"/>
  <c r="DZ72" i="5"/>
  <c r="ED72" i="5" s="1"/>
  <c r="DY72" i="5"/>
  <c r="DG72" i="5"/>
  <c r="DF72" i="5"/>
  <c r="CN72" i="5"/>
  <c r="CM72" i="5"/>
  <c r="BY72" i="5"/>
  <c r="BU72" i="5"/>
  <c r="BT72" i="5"/>
  <c r="BB72" i="5"/>
  <c r="BA72" i="5"/>
  <c r="BF72" i="5" s="1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K71" i="5"/>
  <c r="DI71" i="5"/>
  <c r="DG71" i="5"/>
  <c r="DF71" i="5"/>
  <c r="CR71" i="5"/>
  <c r="CN71" i="5"/>
  <c r="CM71" i="5"/>
  <c r="BU71" i="5"/>
  <c r="BT71" i="5"/>
  <c r="BV71" i="5" s="1"/>
  <c r="BB71" i="5"/>
  <c r="BF71" i="5" s="1"/>
  <c r="BA71" i="5"/>
  <c r="AM71" i="5"/>
  <c r="AI71" i="5"/>
  <c r="AH71" i="5"/>
  <c r="P71" i="5"/>
  <c r="O71" i="5"/>
  <c r="II70" i="5"/>
  <c r="IH70" i="5"/>
  <c r="IJ70" i="5" s="1"/>
  <c r="IN70" i="5" s="1"/>
  <c r="IP70" i="5" s="1"/>
  <c r="IG70" i="5"/>
  <c r="IF70" i="5"/>
  <c r="HS70" i="5"/>
  <c r="HO70" i="5"/>
  <c r="HN70" i="5"/>
  <c r="HA70" i="5"/>
  <c r="GW70" i="5"/>
  <c r="GV70" i="5"/>
  <c r="GE70" i="5"/>
  <c r="GD70" i="5"/>
  <c r="ES70" i="5"/>
  <c r="EW70" i="5" s="1"/>
  <c r="ER70" i="5"/>
  <c r="DZ70" i="5"/>
  <c r="DY70" i="5"/>
  <c r="DG70" i="5"/>
  <c r="DF70" i="5"/>
  <c r="CR70" i="5"/>
  <c r="CN70" i="5"/>
  <c r="CM70" i="5"/>
  <c r="BU70" i="5"/>
  <c r="BT70" i="5"/>
  <c r="BY70" i="5" s="1"/>
  <c r="BF70" i="5"/>
  <c r="BD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P69" i="5"/>
  <c r="FL69" i="5"/>
  <c r="FK69" i="5"/>
  <c r="EW69" i="5"/>
  <c r="ES69" i="5"/>
  <c r="ER69" i="5"/>
  <c r="DZ69" i="5"/>
  <c r="DY69" i="5"/>
  <c r="DG69" i="5"/>
  <c r="DK69" i="5" s="1"/>
  <c r="DF69" i="5"/>
  <c r="CN69" i="5"/>
  <c r="CM69" i="5"/>
  <c r="BU69" i="5"/>
  <c r="BT69" i="5"/>
  <c r="BF69" i="5"/>
  <c r="BB69" i="5"/>
  <c r="BA69" i="5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P68" i="5"/>
  <c r="FL68" i="5"/>
  <c r="FK68" i="5"/>
  <c r="ES68" i="5"/>
  <c r="ER68" i="5"/>
  <c r="ED68" i="5"/>
  <c r="DZ68" i="5"/>
  <c r="DY68" i="5"/>
  <c r="DK68" i="5"/>
  <c r="DG68" i="5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HA67" i="5" s="1"/>
  <c r="GE67" i="5"/>
  <c r="GI67" i="5" s="1"/>
  <c r="GD67" i="5"/>
  <c r="FP67" i="5"/>
  <c r="FL67" i="5"/>
  <c r="FK67" i="5"/>
  <c r="ES67" i="5"/>
  <c r="ER67" i="5"/>
  <c r="ED67" i="5"/>
  <c r="DZ67" i="5"/>
  <c r="DY67" i="5"/>
  <c r="DG67" i="5"/>
  <c r="DF67" i="5"/>
  <c r="DK67" i="5" s="1"/>
  <c r="CR67" i="5"/>
  <c r="CN67" i="5"/>
  <c r="CM67" i="5"/>
  <c r="BY67" i="5"/>
  <c r="BU67" i="5"/>
  <c r="BT67" i="5"/>
  <c r="BB67" i="5"/>
  <c r="BA67" i="5"/>
  <c r="BC67" i="5" s="1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GI66" i="5" s="1"/>
  <c r="FL66" i="5"/>
  <c r="FK66" i="5"/>
  <c r="ES66" i="5"/>
  <c r="EW66" i="5" s="1"/>
  <c r="ER66" i="5"/>
  <c r="DZ66" i="5"/>
  <c r="ED66" i="5" s="1"/>
  <c r="DY66" i="5"/>
  <c r="DG66" i="5"/>
  <c r="DF66" i="5"/>
  <c r="CR66" i="5"/>
  <c r="CN66" i="5"/>
  <c r="CM66" i="5"/>
  <c r="BU66" i="5"/>
  <c r="BT66" i="5"/>
  <c r="BY66" i="5" s="1"/>
  <c r="BF66" i="5"/>
  <c r="BB66" i="5"/>
  <c r="BA66" i="5"/>
  <c r="AM66" i="5"/>
  <c r="AI66" i="5"/>
  <c r="AH66" i="5"/>
  <c r="P66" i="5"/>
  <c r="O66" i="5"/>
  <c r="IG65" i="5"/>
  <c r="IF65" i="5"/>
  <c r="IH65" i="5" s="1"/>
  <c r="HO65" i="5"/>
  <c r="HN65" i="5"/>
  <c r="GW65" i="5"/>
  <c r="GV65" i="5"/>
  <c r="GE65" i="5"/>
  <c r="GD65" i="5"/>
  <c r="GI65" i="5" s="1"/>
  <c r="FP65" i="5"/>
  <c r="FL65" i="5"/>
  <c r="FK65" i="5"/>
  <c r="EW65" i="5"/>
  <c r="ES65" i="5"/>
  <c r="ER65" i="5"/>
  <c r="EB65" i="5"/>
  <c r="DZ65" i="5"/>
  <c r="DY65" i="5"/>
  <c r="DG65" i="5"/>
  <c r="DK65" i="5" s="1"/>
  <c r="DF65" i="5"/>
  <c r="CN65" i="5"/>
  <c r="CM65" i="5"/>
  <c r="CB65" i="5"/>
  <c r="CD65" i="5" s="1"/>
  <c r="BU65" i="5"/>
  <c r="BT65" i="5"/>
  <c r="BF65" i="5"/>
  <c r="BB65" i="5"/>
  <c r="BA65" i="5"/>
  <c r="AM65" i="5"/>
  <c r="AI65" i="5"/>
  <c r="AH65" i="5"/>
  <c r="R65" i="5"/>
  <c r="P65" i="5"/>
  <c r="O65" i="5"/>
  <c r="IG64" i="5"/>
  <c r="IF64" i="5"/>
  <c r="HO64" i="5"/>
  <c r="HN64" i="5"/>
  <c r="GW64" i="5"/>
  <c r="GV64" i="5"/>
  <c r="GE64" i="5"/>
  <c r="GD64" i="5"/>
  <c r="GI64" i="5" s="1"/>
  <c r="FP64" i="5"/>
  <c r="FL64" i="5"/>
  <c r="FK64" i="5"/>
  <c r="ES64" i="5"/>
  <c r="ER64" i="5"/>
  <c r="EW64" i="5" s="1"/>
  <c r="ED64" i="5"/>
  <c r="DZ64" i="5"/>
  <c r="DY64" i="5"/>
  <c r="DK64" i="5"/>
  <c r="DL64" i="5" s="1"/>
  <c r="DG64" i="5"/>
  <c r="DF64" i="5"/>
  <c r="CN64" i="5"/>
  <c r="CM64" i="5"/>
  <c r="BU64" i="5"/>
  <c r="BT64" i="5"/>
  <c r="BB64" i="5"/>
  <c r="BA64" i="5"/>
  <c r="AI64" i="5"/>
  <c r="AH64" i="5"/>
  <c r="P64" i="5"/>
  <c r="O64" i="5"/>
  <c r="IG63" i="5"/>
  <c r="IF63" i="5"/>
  <c r="HS63" i="5"/>
  <c r="HO63" i="5"/>
  <c r="HN63" i="5"/>
  <c r="GW63" i="5"/>
  <c r="GV63" i="5"/>
  <c r="GE63" i="5"/>
  <c r="GI63" i="5" s="1"/>
  <c r="GD63" i="5"/>
  <c r="FL63" i="5"/>
  <c r="FK63" i="5"/>
  <c r="FM63" i="5" s="1"/>
  <c r="ES63" i="5"/>
  <c r="EW63" i="5" s="1"/>
  <c r="ER63" i="5"/>
  <c r="ED63" i="5"/>
  <c r="DZ63" i="5"/>
  <c r="DY63" i="5"/>
  <c r="DK63" i="5"/>
  <c r="DG63" i="5"/>
  <c r="DF63" i="5"/>
  <c r="CR63" i="5"/>
  <c r="CN63" i="5"/>
  <c r="CM63" i="5"/>
  <c r="BY63" i="5"/>
  <c r="BU63" i="5"/>
  <c r="BT63" i="5"/>
  <c r="BB63" i="5"/>
  <c r="BA63" i="5"/>
  <c r="AI63" i="5"/>
  <c r="AH63" i="5"/>
  <c r="P63" i="5"/>
  <c r="O63" i="5"/>
  <c r="IG62" i="5"/>
  <c r="IF62" i="5"/>
  <c r="HO62" i="5"/>
  <c r="HN62" i="5"/>
  <c r="HA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DH62" i="5" s="1"/>
  <c r="CR62" i="5"/>
  <c r="CN62" i="5"/>
  <c r="CM62" i="5"/>
  <c r="BY62" i="5"/>
  <c r="BU62" i="5"/>
  <c r="BT62" i="5"/>
  <c r="BF62" i="5"/>
  <c r="BG62" i="5" s="1"/>
  <c r="BB62" i="5"/>
  <c r="BA62" i="5"/>
  <c r="AM62" i="5"/>
  <c r="AI62" i="5"/>
  <c r="AH62" i="5"/>
  <c r="P62" i="5"/>
  <c r="O62" i="5"/>
  <c r="IG61" i="5"/>
  <c r="IF61" i="5"/>
  <c r="HS61" i="5"/>
  <c r="HO61" i="5"/>
  <c r="HN61" i="5"/>
  <c r="HA61" i="5"/>
  <c r="GW61" i="5"/>
  <c r="GV61" i="5"/>
  <c r="GI61" i="5"/>
  <c r="GE61" i="5"/>
  <c r="GD61" i="5"/>
  <c r="FP61" i="5"/>
  <c r="FL61" i="5"/>
  <c r="FK61" i="5"/>
  <c r="EZ61" i="5"/>
  <c r="FB61" i="5" s="1"/>
  <c r="EW61" i="5"/>
  <c r="EX61" i="5" s="1"/>
  <c r="ES61" i="5"/>
  <c r="ER61" i="5"/>
  <c r="DZ61" i="5"/>
  <c r="DY61" i="5"/>
  <c r="DG61" i="5"/>
  <c r="DF61" i="5"/>
  <c r="CN61" i="5"/>
  <c r="CM61" i="5"/>
  <c r="BU61" i="5"/>
  <c r="BT61" i="5"/>
  <c r="BF61" i="5"/>
  <c r="BB61" i="5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P60" i="5"/>
  <c r="FL60" i="5"/>
  <c r="FK60" i="5"/>
  <c r="EW60" i="5"/>
  <c r="ES60" i="5"/>
  <c r="ER60" i="5"/>
  <c r="ED60" i="5"/>
  <c r="DZ60" i="5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Y59" i="5" s="1"/>
  <c r="GV59" i="5"/>
  <c r="GE59" i="5"/>
  <c r="GI59" i="5" s="1"/>
  <c r="GD59" i="5"/>
  <c r="FL59" i="5"/>
  <c r="FK59" i="5"/>
  <c r="ES59" i="5"/>
  <c r="EW59" i="5" s="1"/>
  <c r="ER59" i="5"/>
  <c r="ED59" i="5"/>
  <c r="DZ59" i="5"/>
  <c r="DY59" i="5"/>
  <c r="DK59" i="5"/>
  <c r="DG59" i="5"/>
  <c r="DF59" i="5"/>
  <c r="CR59" i="5"/>
  <c r="CN59" i="5"/>
  <c r="CM59" i="5"/>
  <c r="BY59" i="5"/>
  <c r="BU59" i="5"/>
  <c r="BT59" i="5"/>
  <c r="BB59" i="5"/>
  <c r="BA59" i="5"/>
  <c r="AI59" i="5"/>
  <c r="AH59" i="5"/>
  <c r="P59" i="5"/>
  <c r="O59" i="5"/>
  <c r="IG58" i="5"/>
  <c r="IF58" i="5"/>
  <c r="IH58" i="5" s="1"/>
  <c r="HO58" i="5"/>
  <c r="HN58" i="5"/>
  <c r="HA58" i="5"/>
  <c r="GW58" i="5"/>
  <c r="GV58" i="5"/>
  <c r="GE58" i="5"/>
  <c r="GD58" i="5"/>
  <c r="FL58" i="5"/>
  <c r="FK58" i="5"/>
  <c r="ES58" i="5"/>
  <c r="ER58" i="5"/>
  <c r="DZ58" i="5"/>
  <c r="DY58" i="5"/>
  <c r="DI58" i="5"/>
  <c r="DG58" i="5"/>
  <c r="DF58" i="5"/>
  <c r="CR58" i="5"/>
  <c r="CN58" i="5"/>
  <c r="CM58" i="5"/>
  <c r="BY58" i="5"/>
  <c r="BU58" i="5"/>
  <c r="BT58" i="5"/>
  <c r="BF58" i="5"/>
  <c r="BG58" i="5" s="1"/>
  <c r="BB58" i="5"/>
  <c r="BA58" i="5"/>
  <c r="AM58" i="5"/>
  <c r="AI58" i="5"/>
  <c r="AH58" i="5"/>
  <c r="U58" i="5"/>
  <c r="P58" i="5"/>
  <c r="O58" i="5"/>
  <c r="IG57" i="5"/>
  <c r="IF57" i="5"/>
  <c r="HS57" i="5"/>
  <c r="HO57" i="5"/>
  <c r="HN57" i="5"/>
  <c r="HA57" i="5"/>
  <c r="GW57" i="5"/>
  <c r="GV57" i="5"/>
  <c r="GI57" i="5"/>
  <c r="GE57" i="5"/>
  <c r="GD57" i="5"/>
  <c r="FP57" i="5"/>
  <c r="FL57" i="5"/>
  <c r="FK57" i="5"/>
  <c r="FM57" i="5" s="1"/>
  <c r="EW57" i="5"/>
  <c r="ES57" i="5"/>
  <c r="ER57" i="5"/>
  <c r="DZ57" i="5"/>
  <c r="DY57" i="5"/>
  <c r="DG57" i="5"/>
  <c r="DF57" i="5"/>
  <c r="CN57" i="5"/>
  <c r="CM57" i="5"/>
  <c r="BV57" i="5"/>
  <c r="BU57" i="5"/>
  <c r="BT57" i="5"/>
  <c r="BF57" i="5"/>
  <c r="BB57" i="5"/>
  <c r="BA57" i="5"/>
  <c r="AM57" i="5"/>
  <c r="AI57" i="5"/>
  <c r="AH57" i="5"/>
  <c r="P57" i="5"/>
  <c r="O57" i="5"/>
  <c r="IG56" i="5"/>
  <c r="IF56" i="5"/>
  <c r="HS56" i="5"/>
  <c r="HO56" i="5"/>
  <c r="HN56" i="5"/>
  <c r="GW56" i="5"/>
  <c r="GV56" i="5"/>
  <c r="GE56" i="5"/>
  <c r="GD56" i="5"/>
  <c r="FP56" i="5"/>
  <c r="FN56" i="5"/>
  <c r="FL56" i="5"/>
  <c r="FK56" i="5"/>
  <c r="EW56" i="5"/>
  <c r="ES56" i="5"/>
  <c r="ER56" i="5"/>
  <c r="ED56" i="5"/>
  <c r="DZ56" i="5"/>
  <c r="DY56" i="5"/>
  <c r="DK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HA55" i="5" s="1"/>
  <c r="GE55" i="5"/>
  <c r="GI55" i="5" s="1"/>
  <c r="GD55" i="5"/>
  <c r="FP55" i="5"/>
  <c r="FL55" i="5"/>
  <c r="FK55" i="5"/>
  <c r="ES55" i="5"/>
  <c r="ER55" i="5"/>
  <c r="ED55" i="5"/>
  <c r="DZ55" i="5"/>
  <c r="DY55" i="5"/>
  <c r="DK55" i="5"/>
  <c r="DG55" i="5"/>
  <c r="DF55" i="5"/>
  <c r="CR55" i="5"/>
  <c r="CN55" i="5"/>
  <c r="CM55" i="5"/>
  <c r="BY55" i="5"/>
  <c r="BU55" i="5"/>
  <c r="BT55" i="5"/>
  <c r="BB55" i="5"/>
  <c r="BA55" i="5"/>
  <c r="AI55" i="5"/>
  <c r="AH55" i="5"/>
  <c r="P55" i="5"/>
  <c r="O55" i="5"/>
  <c r="IG54" i="5"/>
  <c r="IF54" i="5"/>
  <c r="HO54" i="5"/>
  <c r="HN54" i="5"/>
  <c r="HA54" i="5"/>
  <c r="GW54" i="5"/>
  <c r="GV54" i="5"/>
  <c r="GE54" i="5"/>
  <c r="GD54" i="5"/>
  <c r="FL54" i="5"/>
  <c r="FK54" i="5"/>
  <c r="FM54" i="5" s="1"/>
  <c r="ES54" i="5"/>
  <c r="ER54" i="5"/>
  <c r="DZ54" i="5"/>
  <c r="DY54" i="5"/>
  <c r="DG54" i="5"/>
  <c r="DK54" i="5" s="1"/>
  <c r="DF54" i="5"/>
  <c r="CR54" i="5"/>
  <c r="CN54" i="5"/>
  <c r="CM54" i="5"/>
  <c r="BY54" i="5"/>
  <c r="BV54" i="5"/>
  <c r="BU54" i="5"/>
  <c r="BT54" i="5"/>
  <c r="BF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I53" i="5"/>
  <c r="GE53" i="5"/>
  <c r="GD53" i="5"/>
  <c r="FP53" i="5"/>
  <c r="FL53" i="5"/>
  <c r="FK53" i="5"/>
  <c r="EW53" i="5"/>
  <c r="ES53" i="5"/>
  <c r="ER53" i="5"/>
  <c r="DZ53" i="5"/>
  <c r="DY53" i="5"/>
  <c r="DG53" i="5"/>
  <c r="DF53" i="5"/>
  <c r="CN53" i="5"/>
  <c r="CM53" i="5"/>
  <c r="BU53" i="5"/>
  <c r="BT53" i="5"/>
  <c r="BF53" i="5"/>
  <c r="BC53" i="5"/>
  <c r="BB53" i="5"/>
  <c r="BA53" i="5"/>
  <c r="AM53" i="5"/>
  <c r="AI53" i="5"/>
  <c r="AH53" i="5"/>
  <c r="R53" i="5"/>
  <c r="P53" i="5"/>
  <c r="O53" i="5"/>
  <c r="IH52" i="5"/>
  <c r="IG52" i="5"/>
  <c r="IF52" i="5"/>
  <c r="HS52" i="5"/>
  <c r="HO52" i="5"/>
  <c r="HN52" i="5"/>
  <c r="HA52" i="5"/>
  <c r="GW52" i="5"/>
  <c r="GV52" i="5"/>
  <c r="GE52" i="5"/>
  <c r="GD52" i="5"/>
  <c r="FP52" i="5"/>
  <c r="FL52" i="5"/>
  <c r="FK52" i="5"/>
  <c r="EW52" i="5"/>
  <c r="ES52" i="5"/>
  <c r="ER52" i="5"/>
  <c r="ED52" i="5"/>
  <c r="DZ52" i="5"/>
  <c r="DY52" i="5"/>
  <c r="DK52" i="5"/>
  <c r="DG52" i="5"/>
  <c r="DF52" i="5"/>
  <c r="CN52" i="5"/>
  <c r="CM52" i="5"/>
  <c r="BU52" i="5"/>
  <c r="BT52" i="5"/>
  <c r="BB52" i="5"/>
  <c r="BA52" i="5"/>
  <c r="BC52" i="5" s="1"/>
  <c r="AI52" i="5"/>
  <c r="AH52" i="5"/>
  <c r="P52" i="5"/>
  <c r="O52" i="5"/>
  <c r="IG51" i="5"/>
  <c r="IF51" i="5"/>
  <c r="HP51" i="5"/>
  <c r="HO51" i="5"/>
  <c r="HQ51" i="5" s="1"/>
  <c r="HN51" i="5"/>
  <c r="GW51" i="5"/>
  <c r="GV51" i="5"/>
  <c r="GE51" i="5"/>
  <c r="GD51" i="5"/>
  <c r="FL51" i="5"/>
  <c r="FP51" i="5" s="1"/>
  <c r="FK51" i="5"/>
  <c r="ES51" i="5"/>
  <c r="EW51" i="5" s="1"/>
  <c r="ER51" i="5"/>
  <c r="ED51" i="5"/>
  <c r="DZ51" i="5"/>
  <c r="DY51" i="5"/>
  <c r="DK51" i="5"/>
  <c r="DG51" i="5"/>
  <c r="DF51" i="5"/>
  <c r="CR51" i="5"/>
  <c r="CN51" i="5"/>
  <c r="CM51" i="5"/>
  <c r="BY51" i="5"/>
  <c r="BU51" i="5"/>
  <c r="BT51" i="5"/>
  <c r="BB51" i="5"/>
  <c r="BA51" i="5"/>
  <c r="BC51" i="5" s="1"/>
  <c r="AI51" i="5"/>
  <c r="AH51" i="5"/>
  <c r="P51" i="5"/>
  <c r="O51" i="5"/>
  <c r="IG50" i="5"/>
  <c r="IF50" i="5"/>
  <c r="IH50" i="5" s="1"/>
  <c r="HO50" i="5"/>
  <c r="HN50" i="5"/>
  <c r="HS50" i="5" s="1"/>
  <c r="GW50" i="5"/>
  <c r="GV50" i="5"/>
  <c r="GI50" i="5"/>
  <c r="GE50" i="5"/>
  <c r="GD50" i="5"/>
  <c r="FP50" i="5"/>
  <c r="FL50" i="5"/>
  <c r="FK50" i="5"/>
  <c r="ES50" i="5"/>
  <c r="ER50" i="5"/>
  <c r="DZ50" i="5"/>
  <c r="DY50" i="5"/>
  <c r="DG50" i="5"/>
  <c r="DK50" i="5" s="1"/>
  <c r="DF50" i="5"/>
  <c r="CR50" i="5"/>
  <c r="CN50" i="5"/>
  <c r="CM50" i="5"/>
  <c r="BU50" i="5"/>
  <c r="BT50" i="5"/>
  <c r="BV50" i="5" s="1"/>
  <c r="BB50" i="5"/>
  <c r="BA50" i="5"/>
  <c r="AM50" i="5"/>
  <c r="AI50" i="5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W49" i="5"/>
  <c r="ES49" i="5"/>
  <c r="ER49" i="5"/>
  <c r="ED49" i="5"/>
  <c r="DZ49" i="5"/>
  <c r="DY49" i="5"/>
  <c r="DG49" i="5"/>
  <c r="DF49" i="5"/>
  <c r="CN49" i="5"/>
  <c r="CM49" i="5"/>
  <c r="BU49" i="5"/>
  <c r="BY49" i="5" s="1"/>
  <c r="BT49" i="5"/>
  <c r="BG49" i="5"/>
  <c r="BF49" i="5"/>
  <c r="BB49" i="5"/>
  <c r="BA49" i="5"/>
  <c r="AI49" i="5"/>
  <c r="AM49" i="5" s="1"/>
  <c r="AH49" i="5"/>
  <c r="P49" i="5"/>
  <c r="O49" i="5"/>
  <c r="IG48" i="5"/>
  <c r="IF48" i="5"/>
  <c r="IH48" i="5" s="1"/>
  <c r="HO48" i="5"/>
  <c r="HS48" i="5" s="1"/>
  <c r="HN48" i="5"/>
  <c r="HA48" i="5"/>
  <c r="GW48" i="5"/>
  <c r="GV48" i="5"/>
  <c r="GE48" i="5"/>
  <c r="GD48" i="5"/>
  <c r="FL48" i="5"/>
  <c r="FP48" i="5" s="1"/>
  <c r="FK48" i="5"/>
  <c r="EW48" i="5"/>
  <c r="EU48" i="5"/>
  <c r="ES48" i="5"/>
  <c r="ER48" i="5"/>
  <c r="DZ48" i="5"/>
  <c r="DY48" i="5"/>
  <c r="DK48" i="5"/>
  <c r="DG48" i="5"/>
  <c r="DF48" i="5"/>
  <c r="CR48" i="5"/>
  <c r="CN48" i="5"/>
  <c r="CM48" i="5"/>
  <c r="BU48" i="5"/>
  <c r="BY48" i="5" s="1"/>
  <c r="BT48" i="5"/>
  <c r="BF48" i="5"/>
  <c r="BD48" i="5"/>
  <c r="BC48" i="5"/>
  <c r="BB48" i="5"/>
  <c r="BA48" i="5"/>
  <c r="AM48" i="5"/>
  <c r="AI48" i="5"/>
  <c r="AH48" i="5"/>
  <c r="P48" i="5"/>
  <c r="R48" i="5" s="1"/>
  <c r="O48" i="5"/>
  <c r="IG47" i="5"/>
  <c r="IF47" i="5"/>
  <c r="HS47" i="5"/>
  <c r="HO47" i="5"/>
  <c r="HN47" i="5"/>
  <c r="GW47" i="5"/>
  <c r="GV47" i="5"/>
  <c r="GE47" i="5"/>
  <c r="GD47" i="5"/>
  <c r="GI47" i="5" s="1"/>
  <c r="FP47" i="5"/>
  <c r="FL47" i="5"/>
  <c r="FK47" i="5"/>
  <c r="EW47" i="5"/>
  <c r="EX47" i="5" s="1"/>
  <c r="ES47" i="5"/>
  <c r="ER47" i="5"/>
  <c r="DZ47" i="5"/>
  <c r="ED47" i="5" s="1"/>
  <c r="DY47" i="5"/>
  <c r="DK47" i="5"/>
  <c r="DG47" i="5"/>
  <c r="DF47" i="5"/>
  <c r="CU47" i="5"/>
  <c r="CW47" i="5" s="1"/>
  <c r="CN47" i="5"/>
  <c r="CM47" i="5"/>
  <c r="BU47" i="5"/>
  <c r="BT47" i="5"/>
  <c r="BB47" i="5"/>
  <c r="BA47" i="5"/>
  <c r="AI47" i="5"/>
  <c r="AH47" i="5"/>
  <c r="R47" i="5"/>
  <c r="P47" i="5"/>
  <c r="O47" i="5"/>
  <c r="IG46" i="5"/>
  <c r="IF46" i="5"/>
  <c r="IH46" i="5" s="1"/>
  <c r="HO46" i="5"/>
  <c r="HQ46" i="5" s="1"/>
  <c r="HN46" i="5"/>
  <c r="GW46" i="5"/>
  <c r="GV46" i="5"/>
  <c r="GE46" i="5"/>
  <c r="GD46" i="5"/>
  <c r="FP46" i="5"/>
  <c r="FL46" i="5"/>
  <c r="FK46" i="5"/>
  <c r="EW46" i="5"/>
  <c r="EU46" i="5"/>
  <c r="ET46" i="5"/>
  <c r="EV46" i="5" s="1"/>
  <c r="ES46" i="5"/>
  <c r="ER46" i="5"/>
  <c r="ED46" i="5"/>
  <c r="DZ46" i="5"/>
  <c r="DY46" i="5"/>
  <c r="DK46" i="5"/>
  <c r="DL46" i="5" s="1"/>
  <c r="DG46" i="5"/>
  <c r="DF46" i="5"/>
  <c r="CN46" i="5"/>
  <c r="CR46" i="5" s="1"/>
  <c r="CM46" i="5"/>
  <c r="BY46" i="5"/>
  <c r="BU46" i="5"/>
  <c r="BT46" i="5"/>
  <c r="BB46" i="5"/>
  <c r="BA46" i="5"/>
  <c r="AI46" i="5"/>
  <c r="AK46" i="5" s="1"/>
  <c r="AH46" i="5"/>
  <c r="P46" i="5"/>
  <c r="O46" i="5"/>
  <c r="IG45" i="5"/>
  <c r="IF45" i="5"/>
  <c r="IH45" i="5" s="1"/>
  <c r="HO45" i="5"/>
  <c r="HQ45" i="5" s="1"/>
  <c r="HN45" i="5"/>
  <c r="GW45" i="5"/>
  <c r="GV45" i="5"/>
  <c r="GE45" i="5"/>
  <c r="GI45" i="5" s="1"/>
  <c r="GD45" i="5"/>
  <c r="FL45" i="5"/>
  <c r="FK45" i="5"/>
  <c r="FM45" i="5" s="1"/>
  <c r="ES45" i="5"/>
  <c r="ER45" i="5"/>
  <c r="ED45" i="5"/>
  <c r="DZ45" i="5"/>
  <c r="EB45" i="5" s="1"/>
  <c r="DY45" i="5"/>
  <c r="DK45" i="5"/>
  <c r="DG45" i="5"/>
  <c r="DF45" i="5"/>
  <c r="CR45" i="5"/>
  <c r="CQ45" i="5"/>
  <c r="CP45" i="5"/>
  <c r="CN45" i="5"/>
  <c r="CM45" i="5"/>
  <c r="CO45" i="5" s="1"/>
  <c r="BY45" i="5"/>
  <c r="BU45" i="5"/>
  <c r="BT45" i="5"/>
  <c r="BG45" i="5"/>
  <c r="BB45" i="5"/>
  <c r="BF45" i="5" s="1"/>
  <c r="BA45" i="5"/>
  <c r="AM45" i="5"/>
  <c r="AI45" i="5"/>
  <c r="AH45" i="5"/>
  <c r="P45" i="5"/>
  <c r="O45" i="5"/>
  <c r="IG44" i="5"/>
  <c r="IF44" i="5"/>
  <c r="HS44" i="5"/>
  <c r="HO44" i="5"/>
  <c r="HN44" i="5"/>
  <c r="HC44" i="5"/>
  <c r="HE44" i="5" s="1"/>
  <c r="HA44" i="5"/>
  <c r="GW44" i="5"/>
  <c r="GV44" i="5"/>
  <c r="GE44" i="5"/>
  <c r="GG44" i="5" s="1"/>
  <c r="GD44" i="5"/>
  <c r="GI44" i="5" s="1"/>
  <c r="FL44" i="5"/>
  <c r="FK44" i="5"/>
  <c r="ES44" i="5"/>
  <c r="EW44" i="5" s="1"/>
  <c r="ER44" i="5"/>
  <c r="DZ44" i="5"/>
  <c r="DY44" i="5"/>
  <c r="DG44" i="5"/>
  <c r="DF44" i="5"/>
  <c r="CO44" i="5"/>
  <c r="CQ44" i="5" s="1"/>
  <c r="CN44" i="5"/>
  <c r="CP44" i="5" s="1"/>
  <c r="CM44" i="5"/>
  <c r="CR44" i="5" s="1"/>
  <c r="BW44" i="5"/>
  <c r="BU44" i="5"/>
  <c r="BY44" i="5" s="1"/>
  <c r="BT44" i="5"/>
  <c r="BF44" i="5"/>
  <c r="BD44" i="5"/>
  <c r="BC44" i="5"/>
  <c r="BE44" i="5" s="1"/>
  <c r="BJ44" i="5" s="1"/>
  <c r="BL44" i="5" s="1"/>
  <c r="BB44" i="5"/>
  <c r="BA44" i="5"/>
  <c r="AM44" i="5"/>
  <c r="AI44" i="5"/>
  <c r="AH44" i="5"/>
  <c r="P44" i="5"/>
  <c r="O44" i="5"/>
  <c r="IH43" i="5"/>
  <c r="IG43" i="5"/>
  <c r="IF43" i="5"/>
  <c r="HS43" i="5"/>
  <c r="HO43" i="5"/>
  <c r="HN43" i="5"/>
  <c r="HC43" i="5"/>
  <c r="HE43" i="5" s="1"/>
  <c r="HA43" i="5"/>
  <c r="GY43" i="5"/>
  <c r="GW43" i="5"/>
  <c r="GV43" i="5"/>
  <c r="GI43" i="5"/>
  <c r="GF43" i="5"/>
  <c r="GE43" i="5"/>
  <c r="GD43" i="5"/>
  <c r="FP43" i="5"/>
  <c r="FL43" i="5"/>
  <c r="FK43" i="5"/>
  <c r="EW43" i="5"/>
  <c r="ES43" i="5"/>
  <c r="EU43" i="5" s="1"/>
  <c r="ER43" i="5"/>
  <c r="DZ43" i="5"/>
  <c r="ED43" i="5" s="1"/>
  <c r="DY43" i="5"/>
  <c r="DK43" i="5"/>
  <c r="DG43" i="5"/>
  <c r="DF43" i="5"/>
  <c r="CN43" i="5"/>
  <c r="CM43" i="5"/>
  <c r="BU43" i="5"/>
  <c r="BT43" i="5"/>
  <c r="BB43" i="5"/>
  <c r="BD43" i="5" s="1"/>
  <c r="BA43" i="5"/>
  <c r="AI43" i="5"/>
  <c r="AH43" i="5"/>
  <c r="R43" i="5"/>
  <c r="P43" i="5"/>
  <c r="O43" i="5"/>
  <c r="IG42" i="5"/>
  <c r="IF42" i="5"/>
  <c r="HO42" i="5"/>
  <c r="HN42" i="5"/>
  <c r="GW42" i="5"/>
  <c r="GV42" i="5"/>
  <c r="HA42" i="5" s="1"/>
  <c r="GE42" i="5"/>
  <c r="GD42" i="5"/>
  <c r="FP42" i="5"/>
  <c r="FL42" i="5"/>
  <c r="FK42" i="5"/>
  <c r="EW42" i="5"/>
  <c r="ET42" i="5"/>
  <c r="ES42" i="5"/>
  <c r="ER42" i="5"/>
  <c r="ED42" i="5"/>
  <c r="DZ42" i="5"/>
  <c r="DY42" i="5"/>
  <c r="DN42" i="5"/>
  <c r="DP42" i="5" s="1"/>
  <c r="DL42" i="5"/>
  <c r="DK42" i="5"/>
  <c r="DG42" i="5"/>
  <c r="DI42" i="5" s="1"/>
  <c r="DF42" i="5"/>
  <c r="CN42" i="5"/>
  <c r="CR42" i="5" s="1"/>
  <c r="CM42" i="5"/>
  <c r="BY42" i="5"/>
  <c r="BU42" i="5"/>
  <c r="BT42" i="5"/>
  <c r="BB42" i="5"/>
  <c r="BA42" i="5"/>
  <c r="BC42" i="5" s="1"/>
  <c r="AI42" i="5"/>
  <c r="AH42" i="5"/>
  <c r="P42" i="5"/>
  <c r="R42" i="5" s="1"/>
  <c r="O42" i="5"/>
  <c r="IG41" i="5"/>
  <c r="IF41" i="5"/>
  <c r="HO41" i="5"/>
  <c r="HN41" i="5"/>
  <c r="GW41" i="5"/>
  <c r="GV41" i="5"/>
  <c r="GE41" i="5"/>
  <c r="GI41" i="5" s="1"/>
  <c r="GD41" i="5"/>
  <c r="FL41" i="5"/>
  <c r="FK41" i="5"/>
  <c r="ES41" i="5"/>
  <c r="ER41" i="5"/>
  <c r="ED41" i="5"/>
  <c r="DZ41" i="5"/>
  <c r="DY41" i="5"/>
  <c r="DK41" i="5"/>
  <c r="DG41" i="5"/>
  <c r="DF41" i="5"/>
  <c r="CR41" i="5"/>
  <c r="CP41" i="5"/>
  <c r="CN41" i="5"/>
  <c r="CM41" i="5"/>
  <c r="CO41" i="5" s="1"/>
  <c r="BY41" i="5"/>
  <c r="BU41" i="5"/>
  <c r="BT41" i="5"/>
  <c r="BG41" i="5"/>
  <c r="BB41" i="5"/>
  <c r="BF41" i="5" s="1"/>
  <c r="BA41" i="5"/>
  <c r="AM41" i="5"/>
  <c r="AI41" i="5"/>
  <c r="AH41" i="5"/>
  <c r="P41" i="5"/>
  <c r="O41" i="5"/>
  <c r="IG40" i="5"/>
  <c r="IF40" i="5"/>
  <c r="IH40" i="5" s="1"/>
  <c r="HS40" i="5"/>
  <c r="HO40" i="5"/>
  <c r="HN40" i="5"/>
  <c r="HA40" i="5"/>
  <c r="GW40" i="5"/>
  <c r="GV40" i="5"/>
  <c r="GK40" i="5"/>
  <c r="GM40" i="5" s="1"/>
  <c r="GE40" i="5"/>
  <c r="GD40" i="5"/>
  <c r="GI40" i="5" s="1"/>
  <c r="FL40" i="5"/>
  <c r="FK40" i="5"/>
  <c r="ES40" i="5"/>
  <c r="EW40" i="5" s="1"/>
  <c r="EX40" i="5" s="1"/>
  <c r="ER40" i="5"/>
  <c r="DZ40" i="5"/>
  <c r="DY40" i="5"/>
  <c r="DG40" i="5"/>
  <c r="DF40" i="5"/>
  <c r="CN40" i="5"/>
  <c r="CP40" i="5" s="1"/>
  <c r="CM40" i="5"/>
  <c r="BW40" i="5"/>
  <c r="BV40" i="5"/>
  <c r="BU40" i="5"/>
  <c r="BY40" i="5" s="1"/>
  <c r="BT40" i="5"/>
  <c r="BF40" i="5"/>
  <c r="BD40" i="5"/>
  <c r="BC40" i="5"/>
  <c r="BE40" i="5" s="1"/>
  <c r="BJ40" i="5" s="1"/>
  <c r="BL40" i="5" s="1"/>
  <c r="BB40" i="5"/>
  <c r="BA40" i="5"/>
  <c r="AM40" i="5"/>
  <c r="AI40" i="5"/>
  <c r="AH40" i="5"/>
  <c r="R40" i="5"/>
  <c r="P40" i="5"/>
  <c r="O40" i="5"/>
  <c r="IH39" i="5"/>
  <c r="IG39" i="5"/>
  <c r="IF39" i="5"/>
  <c r="HS39" i="5"/>
  <c r="HO39" i="5"/>
  <c r="HN39" i="5"/>
  <c r="HC39" i="5"/>
  <c r="HE39" i="5" s="1"/>
  <c r="HA39" i="5"/>
  <c r="GY39" i="5"/>
  <c r="GW39" i="5"/>
  <c r="GV39" i="5"/>
  <c r="GI39" i="5"/>
  <c r="GE39" i="5"/>
  <c r="GD39" i="5"/>
  <c r="FP39" i="5"/>
  <c r="FL39" i="5"/>
  <c r="FK39" i="5"/>
  <c r="EW39" i="5"/>
  <c r="ES39" i="5"/>
  <c r="EU39" i="5" s="1"/>
  <c r="ER39" i="5"/>
  <c r="DZ39" i="5"/>
  <c r="ED39" i="5" s="1"/>
  <c r="DY39" i="5"/>
  <c r="EA39" i="5" s="1"/>
  <c r="DK39" i="5"/>
  <c r="DG39" i="5"/>
  <c r="DF39" i="5"/>
  <c r="CN39" i="5"/>
  <c r="CM39" i="5"/>
  <c r="CO39" i="5" s="1"/>
  <c r="BU39" i="5"/>
  <c r="BT39" i="5"/>
  <c r="BB39" i="5"/>
  <c r="BD39" i="5" s="1"/>
  <c r="BA39" i="5"/>
  <c r="AI39" i="5"/>
  <c r="AH39" i="5"/>
  <c r="R39" i="5"/>
  <c r="P39" i="5"/>
  <c r="O39" i="5"/>
  <c r="IG38" i="5"/>
  <c r="II38" i="5" s="1"/>
  <c r="IF38" i="5"/>
  <c r="HO38" i="5"/>
  <c r="HN38" i="5"/>
  <c r="GW38" i="5"/>
  <c r="GY38" i="5" s="1"/>
  <c r="GV38" i="5"/>
  <c r="GE38" i="5"/>
  <c r="GD38" i="5"/>
  <c r="FP38" i="5"/>
  <c r="FL38" i="5"/>
  <c r="FN38" i="5" s="1"/>
  <c r="FK38" i="5"/>
  <c r="EW38" i="5"/>
  <c r="ES38" i="5"/>
  <c r="ER38" i="5"/>
  <c r="ED38" i="5"/>
  <c r="DZ38" i="5"/>
  <c r="DY38" i="5"/>
  <c r="DK38" i="5"/>
  <c r="DG38" i="5"/>
  <c r="DI38" i="5" s="1"/>
  <c r="DF38" i="5"/>
  <c r="CN38" i="5"/>
  <c r="CR38" i="5" s="1"/>
  <c r="CM38" i="5"/>
  <c r="CO38" i="5" s="1"/>
  <c r="BY38" i="5"/>
  <c r="BU38" i="5"/>
  <c r="BT38" i="5"/>
  <c r="BB38" i="5"/>
  <c r="BA38" i="5"/>
  <c r="BC38" i="5" s="1"/>
  <c r="AI38" i="5"/>
  <c r="AH38" i="5"/>
  <c r="P38" i="5"/>
  <c r="R38" i="5" s="1"/>
  <c r="O38" i="5"/>
  <c r="IG37" i="5"/>
  <c r="IF37" i="5"/>
  <c r="HO37" i="5"/>
  <c r="HN37" i="5"/>
  <c r="GW37" i="5"/>
  <c r="GV37" i="5"/>
  <c r="GE37" i="5"/>
  <c r="GI37" i="5" s="1"/>
  <c r="GD37" i="5"/>
  <c r="FL37" i="5"/>
  <c r="FK37" i="5"/>
  <c r="ET37" i="5"/>
  <c r="ES37" i="5"/>
  <c r="ER37" i="5"/>
  <c r="ED37" i="5"/>
  <c r="DZ37" i="5"/>
  <c r="DY37" i="5"/>
  <c r="DK37" i="5"/>
  <c r="DI37" i="5"/>
  <c r="DH37" i="5"/>
  <c r="DJ37" i="5" s="1"/>
  <c r="DO37" i="5" s="1"/>
  <c r="DQ37" i="5" s="1"/>
  <c r="DG37" i="5"/>
  <c r="DF37" i="5"/>
  <c r="CR37" i="5"/>
  <c r="CN37" i="5"/>
  <c r="CM37" i="5"/>
  <c r="BY37" i="5"/>
  <c r="BU37" i="5"/>
  <c r="BT37" i="5"/>
  <c r="BB37" i="5"/>
  <c r="BF37" i="5" s="1"/>
  <c r="BA37" i="5"/>
  <c r="BC37" i="5" s="1"/>
  <c r="AM37" i="5"/>
  <c r="AI37" i="5"/>
  <c r="AH37" i="5"/>
  <c r="P37" i="5"/>
  <c r="O37" i="5"/>
  <c r="IM36" i="5"/>
  <c r="IO36" i="5" s="1"/>
  <c r="IG36" i="5"/>
  <c r="II36" i="5" s="1"/>
  <c r="IF36" i="5"/>
  <c r="IH36" i="5" s="1"/>
  <c r="HS36" i="5"/>
  <c r="HO36" i="5"/>
  <c r="HN36" i="5"/>
  <c r="HC36" i="5"/>
  <c r="HE36" i="5" s="1"/>
  <c r="HA36" i="5"/>
  <c r="GW36" i="5"/>
  <c r="GY36" i="5" s="1"/>
  <c r="GV36" i="5"/>
  <c r="GE36" i="5"/>
  <c r="GD36" i="5"/>
  <c r="GI36" i="5" s="1"/>
  <c r="FL36" i="5"/>
  <c r="FK36" i="5"/>
  <c r="EZ36" i="5"/>
  <c r="FB36" i="5" s="1"/>
  <c r="EX36" i="5"/>
  <c r="ES36" i="5"/>
  <c r="EW36" i="5" s="1"/>
  <c r="ER36" i="5"/>
  <c r="DZ36" i="5"/>
  <c r="DY36" i="5"/>
  <c r="DG36" i="5"/>
  <c r="DF36" i="5"/>
  <c r="CN36" i="5"/>
  <c r="CM36" i="5"/>
  <c r="BV36" i="5"/>
  <c r="BU36" i="5"/>
  <c r="BT36" i="5"/>
  <c r="BF36" i="5"/>
  <c r="BC36" i="5"/>
  <c r="BB36" i="5"/>
  <c r="BA36" i="5"/>
  <c r="AM36" i="5"/>
  <c r="AI36" i="5"/>
  <c r="AH36" i="5"/>
  <c r="R36" i="5"/>
  <c r="P36" i="5"/>
  <c r="O36" i="5"/>
  <c r="IG35" i="5"/>
  <c r="IF35" i="5"/>
  <c r="HS35" i="5"/>
  <c r="HO35" i="5"/>
  <c r="HN35" i="5"/>
  <c r="GW35" i="5"/>
  <c r="GY35" i="5" s="1"/>
  <c r="GV35" i="5"/>
  <c r="GE35" i="5"/>
  <c r="GD35" i="5"/>
  <c r="FL35" i="5"/>
  <c r="FK35" i="5"/>
  <c r="FP35" i="5" s="1"/>
  <c r="EW35" i="5"/>
  <c r="ET35" i="5"/>
  <c r="ES35" i="5"/>
  <c r="ER35" i="5"/>
  <c r="ED35" i="5"/>
  <c r="DZ35" i="5"/>
  <c r="DY35" i="5"/>
  <c r="DN35" i="5"/>
  <c r="DP35" i="5" s="1"/>
  <c r="DG35" i="5"/>
  <c r="DK35" i="5" s="1"/>
  <c r="DF35" i="5"/>
  <c r="CN35" i="5"/>
  <c r="CM35" i="5"/>
  <c r="BW35" i="5"/>
  <c r="BU35" i="5"/>
  <c r="BY35" i="5" s="1"/>
  <c r="BT35" i="5"/>
  <c r="BF35" i="5"/>
  <c r="BB35" i="5"/>
  <c r="BA35" i="5"/>
  <c r="BC35" i="5" s="1"/>
  <c r="AM35" i="5"/>
  <c r="AI35" i="5"/>
  <c r="AH35" i="5"/>
  <c r="AJ35" i="5" s="1"/>
  <c r="P35" i="5"/>
  <c r="O35" i="5"/>
  <c r="JR34" i="5"/>
  <c r="JT34" i="5" s="1"/>
  <c r="JQ34" i="5"/>
  <c r="IH34" i="5"/>
  <c r="IG34" i="5"/>
  <c r="IF34" i="5"/>
  <c r="HO34" i="5"/>
  <c r="HN34" i="5"/>
  <c r="GW34" i="5"/>
  <c r="HA34" i="5" s="1"/>
  <c r="GV34" i="5"/>
  <c r="GI34" i="5"/>
  <c r="GE34" i="5"/>
  <c r="GD34" i="5"/>
  <c r="FL34" i="5"/>
  <c r="FK34" i="5"/>
  <c r="ES34" i="5"/>
  <c r="ER34" i="5"/>
  <c r="DZ34" i="5"/>
  <c r="DY34" i="5"/>
  <c r="DK34" i="5"/>
  <c r="DG34" i="5"/>
  <c r="DF34" i="5"/>
  <c r="CU34" i="5"/>
  <c r="CW34" i="5" s="1"/>
  <c r="CR34" i="5"/>
  <c r="CN34" i="5"/>
  <c r="CM34" i="5"/>
  <c r="CB34" i="5"/>
  <c r="CD34" i="5" s="1"/>
  <c r="BV34" i="5"/>
  <c r="BU34" i="5"/>
  <c r="BT34" i="5"/>
  <c r="BC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Y33" i="5" s="1"/>
  <c r="GV33" i="5"/>
  <c r="GE33" i="5"/>
  <c r="GD33" i="5"/>
  <c r="FP33" i="5"/>
  <c r="FL33" i="5"/>
  <c r="FK33" i="5"/>
  <c r="EZ33" i="5"/>
  <c r="FB33" i="5" s="1"/>
  <c r="EW33" i="5"/>
  <c r="ES33" i="5"/>
  <c r="ER33" i="5"/>
  <c r="ED33" i="5"/>
  <c r="DZ33" i="5"/>
  <c r="DY33" i="5"/>
  <c r="DG33" i="5"/>
  <c r="DF33" i="5"/>
  <c r="DH33" i="5" s="1"/>
  <c r="DJ33" i="5" s="1"/>
  <c r="DO33" i="5" s="1"/>
  <c r="DQ33" i="5" s="1"/>
  <c r="CO33" i="5"/>
  <c r="CN33" i="5"/>
  <c r="CM33" i="5"/>
  <c r="BY33" i="5"/>
  <c r="BU33" i="5"/>
  <c r="BT33" i="5"/>
  <c r="BB33" i="5"/>
  <c r="BA33" i="5"/>
  <c r="AI33" i="5"/>
  <c r="AH33" i="5"/>
  <c r="R33" i="5"/>
  <c r="P33" i="5"/>
  <c r="O33" i="5"/>
  <c r="JR32" i="5"/>
  <c r="JQ32" i="5"/>
  <c r="IH32" i="5"/>
  <c r="IG32" i="5"/>
  <c r="IF32" i="5"/>
  <c r="HS32" i="5"/>
  <c r="HO32" i="5"/>
  <c r="HN32" i="5"/>
  <c r="HA32" i="5"/>
  <c r="GW32" i="5"/>
  <c r="GV32" i="5"/>
  <c r="GI32" i="5"/>
  <c r="GE32" i="5"/>
  <c r="GD32" i="5"/>
  <c r="FL32" i="5"/>
  <c r="FK32" i="5"/>
  <c r="FM32" i="5" s="1"/>
  <c r="EU32" i="5"/>
  <c r="ES32" i="5"/>
  <c r="EW32" i="5" s="1"/>
  <c r="ER32" i="5"/>
  <c r="ED32" i="5"/>
  <c r="DZ32" i="5"/>
  <c r="DY32" i="5"/>
  <c r="DG32" i="5"/>
  <c r="DI32" i="5" s="1"/>
  <c r="DF32" i="5"/>
  <c r="CO32" i="5"/>
  <c r="CN32" i="5"/>
  <c r="CM32" i="5"/>
  <c r="CR32" i="5" s="1"/>
  <c r="BU32" i="5"/>
  <c r="BT32" i="5"/>
  <c r="BV32" i="5" s="1"/>
  <c r="BG32" i="5"/>
  <c r="BF32" i="5"/>
  <c r="BB32" i="5"/>
  <c r="BA32" i="5"/>
  <c r="AM32" i="5"/>
  <c r="AI32" i="5"/>
  <c r="AH32" i="5"/>
  <c r="P32" i="5"/>
  <c r="O32" i="5"/>
  <c r="JX31" i="5"/>
  <c r="JZ31" i="5" s="1"/>
  <c r="JR31" i="5"/>
  <c r="JT31" i="5" s="1"/>
  <c r="JQ31" i="5"/>
  <c r="IG31" i="5"/>
  <c r="IF31" i="5"/>
  <c r="HO31" i="5"/>
  <c r="HN31" i="5"/>
  <c r="HA31" i="5"/>
  <c r="GY31" i="5"/>
  <c r="GW31" i="5"/>
  <c r="GV31" i="5"/>
  <c r="GE31" i="5"/>
  <c r="GI31" i="5" s="1"/>
  <c r="GD31" i="5"/>
  <c r="FP31" i="5"/>
  <c r="FN31" i="5"/>
  <c r="FL31" i="5"/>
  <c r="FK31" i="5"/>
  <c r="FM31" i="5" s="1"/>
  <c r="FO31" i="5" s="1"/>
  <c r="ES31" i="5"/>
  <c r="ER31" i="5"/>
  <c r="DZ31" i="5"/>
  <c r="DY31" i="5"/>
  <c r="EA31" i="5" s="1"/>
  <c r="DK31" i="5"/>
  <c r="DG31" i="5"/>
  <c r="DF31" i="5"/>
  <c r="CP31" i="5"/>
  <c r="CO31" i="5"/>
  <c r="CN31" i="5"/>
  <c r="CM31" i="5"/>
  <c r="BY31" i="5"/>
  <c r="BU31" i="5"/>
  <c r="BT31" i="5"/>
  <c r="BC31" i="5"/>
  <c r="BB31" i="5"/>
  <c r="BA31" i="5"/>
  <c r="AI31" i="5"/>
  <c r="AH31" i="5"/>
  <c r="U31" i="5"/>
  <c r="P31" i="5"/>
  <c r="O31" i="5"/>
  <c r="JV30" i="5"/>
  <c r="JR30" i="5"/>
  <c r="JQ30" i="5"/>
  <c r="IG30" i="5"/>
  <c r="IF30" i="5"/>
  <c r="HS30" i="5"/>
  <c r="HO30" i="5"/>
  <c r="HN30" i="5"/>
  <c r="HA30" i="5"/>
  <c r="GW30" i="5"/>
  <c r="GY30" i="5" s="1"/>
  <c r="GV30" i="5"/>
  <c r="GE30" i="5"/>
  <c r="GD30" i="5"/>
  <c r="FL30" i="5"/>
  <c r="FK30" i="5"/>
  <c r="EW30" i="5"/>
  <c r="ES30" i="5"/>
  <c r="ER30" i="5"/>
  <c r="ED30" i="5"/>
  <c r="DZ30" i="5"/>
  <c r="DY30" i="5"/>
  <c r="DP30" i="5"/>
  <c r="DN30" i="5"/>
  <c r="DG30" i="5"/>
  <c r="DF30" i="5"/>
  <c r="CP30" i="5"/>
  <c r="CO30" i="5"/>
  <c r="CN30" i="5"/>
  <c r="CM30" i="5"/>
  <c r="CR30" i="5" s="1"/>
  <c r="BY30" i="5"/>
  <c r="BV30" i="5"/>
  <c r="BU30" i="5"/>
  <c r="BT30" i="5"/>
  <c r="BF30" i="5"/>
  <c r="BG30" i="5" s="1"/>
  <c r="BE30" i="5"/>
  <c r="BJ30" i="5" s="1"/>
  <c r="BL30" i="5" s="1"/>
  <c r="BB30" i="5"/>
  <c r="BD30" i="5" s="1"/>
  <c r="BA30" i="5"/>
  <c r="BC30" i="5" s="1"/>
  <c r="AI30" i="5"/>
  <c r="AH30" i="5"/>
  <c r="P30" i="5"/>
  <c r="O30" i="5"/>
  <c r="JT29" i="5"/>
  <c r="JR29" i="5"/>
  <c r="JQ29" i="5"/>
  <c r="IH29" i="5"/>
  <c r="IG29" i="5"/>
  <c r="II29" i="5" s="1"/>
  <c r="IF29" i="5"/>
  <c r="HO29" i="5"/>
  <c r="HN29" i="5"/>
  <c r="HA29" i="5"/>
  <c r="GW29" i="5"/>
  <c r="GV29" i="5"/>
  <c r="GI29" i="5"/>
  <c r="GE29" i="5"/>
  <c r="GD29" i="5"/>
  <c r="FL29" i="5"/>
  <c r="FK29" i="5"/>
  <c r="EU29" i="5"/>
  <c r="ET29" i="5"/>
  <c r="EV29" i="5" s="1"/>
  <c r="FA29" i="5" s="1"/>
  <c r="FC29" i="5" s="1"/>
  <c r="ES29" i="5"/>
  <c r="ER29" i="5"/>
  <c r="DZ29" i="5"/>
  <c r="ED29" i="5" s="1"/>
  <c r="DY29" i="5"/>
  <c r="DK29" i="5"/>
  <c r="DI29" i="5"/>
  <c r="DG29" i="5"/>
  <c r="DF29" i="5"/>
  <c r="CN29" i="5"/>
  <c r="CM29" i="5"/>
  <c r="CO29" i="5" s="1"/>
  <c r="BU29" i="5"/>
  <c r="BT29" i="5"/>
  <c r="BB29" i="5"/>
  <c r="BA29" i="5"/>
  <c r="AP29" i="5"/>
  <c r="AR29" i="5" s="1"/>
  <c r="AM29" i="5"/>
  <c r="AI29" i="5"/>
  <c r="AH29" i="5"/>
  <c r="P29" i="5"/>
  <c r="O29" i="5"/>
  <c r="JR28" i="5"/>
  <c r="JT28" i="5" s="1"/>
  <c r="JQ28" i="5"/>
  <c r="IG28" i="5"/>
  <c r="IF28" i="5"/>
  <c r="IH28" i="5" s="1"/>
  <c r="HO28" i="5"/>
  <c r="HN28" i="5"/>
  <c r="GY28" i="5"/>
  <c r="GW28" i="5"/>
  <c r="HA28" i="5" s="1"/>
  <c r="GV28" i="5"/>
  <c r="GE28" i="5"/>
  <c r="GD28" i="5"/>
  <c r="FM28" i="5"/>
  <c r="FL28" i="5"/>
  <c r="FK28" i="5"/>
  <c r="EW28" i="5"/>
  <c r="ES28" i="5"/>
  <c r="EU28" i="5" s="1"/>
  <c r="ER28" i="5"/>
  <c r="DZ28" i="5"/>
  <c r="DY28" i="5"/>
  <c r="EA28" i="5" s="1"/>
  <c r="DG28" i="5"/>
  <c r="DK28" i="5" s="1"/>
  <c r="DF28" i="5"/>
  <c r="CR28" i="5"/>
  <c r="CP28" i="5"/>
  <c r="CN28" i="5"/>
  <c r="CM28" i="5"/>
  <c r="BY28" i="5"/>
  <c r="BU28" i="5"/>
  <c r="BT28" i="5"/>
  <c r="BC28" i="5"/>
  <c r="BB28" i="5"/>
  <c r="BA28" i="5"/>
  <c r="AI28" i="5"/>
  <c r="AM28" i="5" s="1"/>
  <c r="AH28" i="5"/>
  <c r="P28" i="5"/>
  <c r="O28" i="5"/>
  <c r="KN27" i="5"/>
  <c r="KJ27" i="5"/>
  <c r="KI27" i="5"/>
  <c r="JV27" i="5"/>
  <c r="JR27" i="5"/>
  <c r="JQ27" i="5"/>
  <c r="IO27" i="5"/>
  <c r="IM27" i="5"/>
  <c r="IG27" i="5"/>
  <c r="IF27" i="5"/>
  <c r="HS27" i="5"/>
  <c r="HO27" i="5"/>
  <c r="HN27" i="5"/>
  <c r="GY27" i="5"/>
  <c r="GW27" i="5"/>
  <c r="GV27" i="5"/>
  <c r="GE27" i="5"/>
  <c r="GD27" i="5"/>
  <c r="FL27" i="5"/>
  <c r="FN27" i="5" s="1"/>
  <c r="FK27" i="5"/>
  <c r="ET27" i="5"/>
  <c r="ES27" i="5"/>
  <c r="ER27" i="5"/>
  <c r="ED27" i="5"/>
  <c r="DZ27" i="5"/>
  <c r="DY27" i="5"/>
  <c r="DG27" i="5"/>
  <c r="DF27" i="5"/>
  <c r="DH27" i="5" s="1"/>
  <c r="CN27" i="5"/>
  <c r="CM27" i="5"/>
  <c r="CB27" i="5"/>
  <c r="CD27" i="5" s="1"/>
  <c r="BY27" i="5"/>
  <c r="BU27" i="5"/>
  <c r="BT27" i="5"/>
  <c r="BV27" i="5" s="1"/>
  <c r="BB27" i="5"/>
  <c r="BA27" i="5"/>
  <c r="BC27" i="5" s="1"/>
  <c r="AM27" i="5"/>
  <c r="AI27" i="5"/>
  <c r="AH27" i="5"/>
  <c r="W27" i="5"/>
  <c r="Y27" i="5" s="1"/>
  <c r="P27" i="5"/>
  <c r="O27" i="5"/>
  <c r="LB26" i="5"/>
  <c r="LA26" i="5"/>
  <c r="KJ26" i="5"/>
  <c r="KI26" i="5"/>
  <c r="KN26" i="5" s="1"/>
  <c r="JV26" i="5"/>
  <c r="JT26" i="5"/>
  <c r="JR26" i="5"/>
  <c r="JQ26" i="5"/>
  <c r="IG26" i="5"/>
  <c r="IF26" i="5"/>
  <c r="IH26" i="5" s="1"/>
  <c r="HS26" i="5"/>
  <c r="HO26" i="5"/>
  <c r="HN26" i="5"/>
  <c r="GW26" i="5"/>
  <c r="GY26" i="5" s="1"/>
  <c r="GV26" i="5"/>
  <c r="GI26" i="5"/>
  <c r="GE26" i="5"/>
  <c r="GD26" i="5"/>
  <c r="FP26" i="5"/>
  <c r="FL26" i="5"/>
  <c r="FK26" i="5"/>
  <c r="ES26" i="5"/>
  <c r="EW26" i="5" s="1"/>
  <c r="ER26" i="5"/>
  <c r="ED26" i="5"/>
  <c r="DZ26" i="5"/>
  <c r="DY26" i="5"/>
  <c r="DN26" i="5"/>
  <c r="DP26" i="5" s="1"/>
  <c r="DG26" i="5"/>
  <c r="DF26" i="5"/>
  <c r="CN26" i="5"/>
  <c r="CR26" i="5" s="1"/>
  <c r="CM26" i="5"/>
  <c r="CO26" i="5" s="1"/>
  <c r="BY26" i="5"/>
  <c r="BU26" i="5"/>
  <c r="BT26" i="5"/>
  <c r="BC26" i="5"/>
  <c r="BB26" i="5"/>
  <c r="BA26" i="5"/>
  <c r="AM26" i="5"/>
  <c r="AI26" i="5"/>
  <c r="AH26" i="5"/>
  <c r="P26" i="5"/>
  <c r="R26" i="5" s="1"/>
  <c r="O26" i="5"/>
  <c r="LZ25" i="5"/>
  <c r="MB25" i="5" s="1"/>
  <c r="LT25" i="5"/>
  <c r="LS25" i="5"/>
  <c r="LC25" i="5"/>
  <c r="LB25" i="5"/>
  <c r="LA25" i="5"/>
  <c r="KP25" i="5"/>
  <c r="KR25" i="5" s="1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I25" i="5"/>
  <c r="GE25" i="5"/>
  <c r="GD25" i="5"/>
  <c r="FL25" i="5"/>
  <c r="FK25" i="5"/>
  <c r="FM25" i="5" s="1"/>
  <c r="EU25" i="5"/>
  <c r="ET25" i="5"/>
  <c r="ES25" i="5"/>
  <c r="EW25" i="5" s="1"/>
  <c r="ER25" i="5"/>
  <c r="DZ25" i="5"/>
  <c r="DY25" i="5"/>
  <c r="DG25" i="5"/>
  <c r="DF25" i="5"/>
  <c r="DH25" i="5" s="1"/>
  <c r="CR25" i="5"/>
  <c r="CN25" i="5"/>
  <c r="CM25" i="5"/>
  <c r="BU25" i="5"/>
  <c r="BT25" i="5"/>
  <c r="BV25" i="5" s="1"/>
  <c r="BB25" i="5"/>
  <c r="BA25" i="5"/>
  <c r="BC25" i="5" s="1"/>
  <c r="AP25" i="5"/>
  <c r="AR25" i="5" s="1"/>
  <c r="AM25" i="5"/>
  <c r="AI25" i="5"/>
  <c r="AH25" i="5"/>
  <c r="P25" i="5"/>
  <c r="O25" i="5"/>
  <c r="LT24" i="5"/>
  <c r="LS24" i="5"/>
  <c r="LF24" i="5"/>
  <c r="LD24" i="5"/>
  <c r="LB24" i="5"/>
  <c r="LA24" i="5"/>
  <c r="KN24" i="5"/>
  <c r="KJ24" i="5"/>
  <c r="KI24" i="5"/>
  <c r="JR24" i="5"/>
  <c r="JT24" i="5" s="1"/>
  <c r="JQ24" i="5"/>
  <c r="IH24" i="5"/>
  <c r="IG24" i="5"/>
  <c r="IF24" i="5"/>
  <c r="HO24" i="5"/>
  <c r="HN24" i="5"/>
  <c r="HA24" i="5"/>
  <c r="GW24" i="5"/>
  <c r="GV24" i="5"/>
  <c r="GX24" i="5" s="1"/>
  <c r="GI24" i="5"/>
  <c r="GE24" i="5"/>
  <c r="GD24" i="5"/>
  <c r="FL24" i="5"/>
  <c r="FP24" i="5" s="1"/>
  <c r="FK24" i="5"/>
  <c r="EW24" i="5"/>
  <c r="EX24" i="5" s="1"/>
  <c r="ES24" i="5"/>
  <c r="ER24" i="5"/>
  <c r="DZ24" i="5"/>
  <c r="DY24" i="5"/>
  <c r="EA24" i="5" s="1"/>
  <c r="DK24" i="5"/>
  <c r="DG24" i="5"/>
  <c r="DF24" i="5"/>
  <c r="CR24" i="5"/>
  <c r="CN24" i="5"/>
  <c r="CM24" i="5"/>
  <c r="CB24" i="5"/>
  <c r="CD24" i="5" s="1"/>
  <c r="BW24" i="5"/>
  <c r="BV24" i="5"/>
  <c r="BX24" i="5" s="1"/>
  <c r="CC24" i="5" s="1"/>
  <c r="CE24" i="5" s="1"/>
  <c r="BU24" i="5"/>
  <c r="BT24" i="5"/>
  <c r="BF24" i="5"/>
  <c r="BC24" i="5"/>
  <c r="BB24" i="5"/>
  <c r="BA24" i="5"/>
  <c r="AP24" i="5"/>
  <c r="AR24" i="5" s="1"/>
  <c r="AM24" i="5"/>
  <c r="AI24" i="5"/>
  <c r="AH24" i="5"/>
  <c r="P24" i="5"/>
  <c r="R24" i="5" s="1"/>
  <c r="O24" i="5"/>
  <c r="LX23" i="5"/>
  <c r="LT23" i="5"/>
  <c r="LS23" i="5"/>
  <c r="LB23" i="5"/>
  <c r="LA23" i="5"/>
  <c r="KJ23" i="5"/>
  <c r="KI23" i="5"/>
  <c r="JR23" i="5"/>
  <c r="JQ23" i="5"/>
  <c r="IG23" i="5"/>
  <c r="IF23" i="5"/>
  <c r="HS23" i="5"/>
  <c r="HO23" i="5"/>
  <c r="HN23" i="5"/>
  <c r="HC23" i="5"/>
  <c r="HE23" i="5" s="1"/>
  <c r="GW23" i="5"/>
  <c r="GY23" i="5" s="1"/>
  <c r="GV23" i="5"/>
  <c r="GE23" i="5"/>
  <c r="GD23" i="5"/>
  <c r="FP23" i="5"/>
  <c r="FN23" i="5"/>
  <c r="FM23" i="5"/>
  <c r="FO23" i="5" s="1"/>
  <c r="FT23" i="5" s="1"/>
  <c r="FV23" i="5" s="1"/>
  <c r="FL23" i="5"/>
  <c r="FK23" i="5"/>
  <c r="EW23" i="5"/>
  <c r="ES23" i="5"/>
  <c r="EU23" i="5" s="1"/>
  <c r="ER23" i="5"/>
  <c r="EA23" i="5"/>
  <c r="DZ23" i="5"/>
  <c r="DY23" i="5"/>
  <c r="DK23" i="5"/>
  <c r="DG23" i="5"/>
  <c r="DF23" i="5"/>
  <c r="CN23" i="5"/>
  <c r="CM23" i="5"/>
  <c r="CO23" i="5" s="1"/>
  <c r="BU23" i="5"/>
  <c r="BT23" i="5"/>
  <c r="BB23" i="5"/>
  <c r="BA23" i="5"/>
  <c r="AI23" i="5"/>
  <c r="AH23" i="5"/>
  <c r="AJ23" i="5" s="1"/>
  <c r="P23" i="5"/>
  <c r="O23" i="5"/>
  <c r="LZ22" i="5"/>
  <c r="MB22" i="5" s="1"/>
  <c r="LX22" i="5"/>
  <c r="LT22" i="5"/>
  <c r="LS22" i="5"/>
  <c r="LB22" i="5"/>
  <c r="LA22" i="5"/>
  <c r="KJ22" i="5"/>
  <c r="KI22" i="5"/>
  <c r="KN22" i="5" s="1"/>
  <c r="JV22" i="5"/>
  <c r="JT22" i="5"/>
  <c r="JR22" i="5"/>
  <c r="JQ22" i="5"/>
  <c r="IZ22" i="5"/>
  <c r="JB22" i="5" s="1"/>
  <c r="IY22" i="5"/>
  <c r="IG22" i="5"/>
  <c r="II22" i="5" s="1"/>
  <c r="IF22" i="5"/>
  <c r="IH22" i="5" s="1"/>
  <c r="HO22" i="5"/>
  <c r="HN22" i="5"/>
  <c r="HA22" i="5"/>
  <c r="GW22" i="5"/>
  <c r="GY22" i="5" s="1"/>
  <c r="GV22" i="5"/>
  <c r="GI22" i="5"/>
  <c r="GE22" i="5"/>
  <c r="GD22" i="5"/>
  <c r="FL22" i="5"/>
  <c r="FK22" i="5"/>
  <c r="FM22" i="5" s="1"/>
  <c r="EW22" i="5"/>
  <c r="EU22" i="5"/>
  <c r="ES22" i="5"/>
  <c r="ER22" i="5"/>
  <c r="ED22" i="5"/>
  <c r="EE22" i="5" s="1"/>
  <c r="DZ22" i="5"/>
  <c r="DY22" i="5"/>
  <c r="DH22" i="5"/>
  <c r="DG22" i="5"/>
  <c r="DF22" i="5"/>
  <c r="CR22" i="5"/>
  <c r="CN22" i="5"/>
  <c r="CM22" i="5"/>
  <c r="CB22" i="5"/>
  <c r="CD22" i="5" s="1"/>
  <c r="BY22" i="5"/>
  <c r="BU22" i="5"/>
  <c r="BT22" i="5"/>
  <c r="BC22" i="5"/>
  <c r="BB22" i="5"/>
  <c r="BA22" i="5"/>
  <c r="AM22" i="5"/>
  <c r="AI22" i="5"/>
  <c r="AH22" i="5"/>
  <c r="Q22" i="5"/>
  <c r="S22" i="5" s="1"/>
  <c r="P22" i="5"/>
  <c r="R22" i="5" s="1"/>
  <c r="O22" i="5"/>
  <c r="U22" i="5" s="1"/>
  <c r="LT21" i="5"/>
  <c r="LS21" i="5"/>
  <c r="LF21" i="5"/>
  <c r="LB21" i="5"/>
  <c r="LA21" i="5"/>
  <c r="KJ21" i="5"/>
  <c r="KI21" i="5"/>
  <c r="JR21" i="5"/>
  <c r="JQ21" i="5"/>
  <c r="IZ21" i="5"/>
  <c r="IY21" i="5"/>
  <c r="IJ21" i="5"/>
  <c r="IN21" i="5" s="1"/>
  <c r="IP21" i="5" s="1"/>
  <c r="II21" i="5"/>
  <c r="IH21" i="5"/>
  <c r="IG21" i="5"/>
  <c r="IF21" i="5"/>
  <c r="HS21" i="5"/>
  <c r="HQ21" i="5"/>
  <c r="HO21" i="5"/>
  <c r="HN21" i="5"/>
  <c r="HP21" i="5" s="1"/>
  <c r="GW21" i="5"/>
  <c r="GY21" i="5" s="1"/>
  <c r="GV21" i="5"/>
  <c r="GE21" i="5"/>
  <c r="GD21" i="5"/>
  <c r="FP21" i="5"/>
  <c r="FL21" i="5"/>
  <c r="FK21" i="5"/>
  <c r="ES21" i="5"/>
  <c r="ER21" i="5"/>
  <c r="DZ21" i="5"/>
  <c r="DY21" i="5"/>
  <c r="DN21" i="5"/>
  <c r="DP21" i="5" s="1"/>
  <c r="DL21" i="5"/>
  <c r="DK21" i="5"/>
  <c r="DG21" i="5"/>
  <c r="DF21" i="5"/>
  <c r="CN21" i="5"/>
  <c r="CM21" i="5"/>
  <c r="BY21" i="5"/>
  <c r="BU21" i="5"/>
  <c r="BT21" i="5"/>
  <c r="BG21" i="5"/>
  <c r="BF21" i="5"/>
  <c r="BB21" i="5"/>
  <c r="BA21" i="5"/>
  <c r="AP21" i="5"/>
  <c r="AR21" i="5" s="1"/>
  <c r="AI21" i="5"/>
  <c r="AM21" i="5" s="1"/>
  <c r="AH21" i="5"/>
  <c r="R21" i="5"/>
  <c r="P21" i="5"/>
  <c r="O21" i="5"/>
  <c r="LX20" i="5"/>
  <c r="LT20" i="5"/>
  <c r="LS20" i="5"/>
  <c r="LH20" i="5"/>
  <c r="LJ20" i="5" s="1"/>
  <c r="LC20" i="5"/>
  <c r="LB20" i="5"/>
  <c r="LA20" i="5"/>
  <c r="KJ20" i="5"/>
  <c r="KI20" i="5"/>
  <c r="JV20" i="5"/>
  <c r="JR20" i="5"/>
  <c r="JQ20" i="5"/>
  <c r="IZ20" i="5"/>
  <c r="JB20" i="5" s="1"/>
  <c r="IY20" i="5"/>
  <c r="IG20" i="5"/>
  <c r="IF20" i="5"/>
  <c r="IH20" i="5" s="1"/>
  <c r="HO20" i="5"/>
  <c r="HN20" i="5"/>
  <c r="GW20" i="5"/>
  <c r="GV20" i="5"/>
  <c r="GE20" i="5"/>
  <c r="GD20" i="5"/>
  <c r="FM20" i="5"/>
  <c r="FL20" i="5"/>
  <c r="FK20" i="5"/>
  <c r="ET20" i="5"/>
  <c r="ES20" i="5"/>
  <c r="ER20" i="5"/>
  <c r="ED20" i="5"/>
  <c r="DZ20" i="5"/>
  <c r="DY20" i="5"/>
  <c r="DN20" i="5"/>
  <c r="DP20" i="5" s="1"/>
  <c r="DK20" i="5"/>
  <c r="DI20" i="5"/>
  <c r="DH20" i="5"/>
  <c r="DJ20" i="5" s="1"/>
  <c r="DO20" i="5" s="1"/>
  <c r="DQ20" i="5" s="1"/>
  <c r="DG20" i="5"/>
  <c r="DF20" i="5"/>
  <c r="CR20" i="5"/>
  <c r="CQ20" i="5"/>
  <c r="CV20" i="5" s="1"/>
  <c r="CX20" i="5" s="1"/>
  <c r="CP20" i="5"/>
  <c r="CN20" i="5"/>
  <c r="CM20" i="5"/>
  <c r="CO20" i="5" s="1"/>
  <c r="BY20" i="5"/>
  <c r="BU20" i="5"/>
  <c r="BW20" i="5" s="1"/>
  <c r="BT20" i="5"/>
  <c r="BB20" i="5"/>
  <c r="BF20" i="5" s="1"/>
  <c r="BA20" i="5"/>
  <c r="AP20" i="5"/>
  <c r="AR20" i="5" s="1"/>
  <c r="AM20" i="5"/>
  <c r="AI20" i="5"/>
  <c r="AH20" i="5"/>
  <c r="W20" i="5"/>
  <c r="Y20" i="5" s="1"/>
  <c r="P20" i="5"/>
  <c r="O20" i="5"/>
  <c r="LT19" i="5"/>
  <c r="LS19" i="5"/>
  <c r="LH19" i="5"/>
  <c r="LJ19" i="5" s="1"/>
  <c r="LF19" i="5"/>
  <c r="LB19" i="5"/>
  <c r="LA19" i="5"/>
  <c r="LC19" i="5" s="1"/>
  <c r="KJ19" i="5"/>
  <c r="KI19" i="5"/>
  <c r="JR19" i="5"/>
  <c r="JQ19" i="5"/>
  <c r="IZ19" i="5"/>
  <c r="IY19" i="5"/>
  <c r="IG19" i="5"/>
  <c r="II19" i="5" s="1"/>
  <c r="IF19" i="5"/>
  <c r="HS19" i="5"/>
  <c r="HO19" i="5"/>
  <c r="HN19" i="5"/>
  <c r="HE19" i="5"/>
  <c r="HC19" i="5"/>
  <c r="GW19" i="5"/>
  <c r="HA19" i="5" s="1"/>
  <c r="GV19" i="5"/>
  <c r="GI19" i="5"/>
  <c r="GE19" i="5"/>
  <c r="GG19" i="5" s="1"/>
  <c r="GD19" i="5"/>
  <c r="FL19" i="5"/>
  <c r="FK19" i="5"/>
  <c r="ES19" i="5"/>
  <c r="ER19" i="5"/>
  <c r="DZ19" i="5"/>
  <c r="DY19" i="5"/>
  <c r="EA19" i="5" s="1"/>
  <c r="DG19" i="5"/>
  <c r="DF19" i="5"/>
  <c r="CO19" i="5"/>
  <c r="CN19" i="5"/>
  <c r="CM19" i="5"/>
  <c r="BV19" i="5"/>
  <c r="BU19" i="5"/>
  <c r="BT19" i="5"/>
  <c r="BF19" i="5"/>
  <c r="BG19" i="5" s="1"/>
  <c r="BC19" i="5"/>
  <c r="BB19" i="5"/>
  <c r="BA19" i="5"/>
  <c r="AM19" i="5"/>
  <c r="AI19" i="5"/>
  <c r="AH19" i="5"/>
  <c r="R19" i="5"/>
  <c r="P19" i="5"/>
  <c r="O19" i="5"/>
  <c r="Q19" i="5" s="1"/>
  <c r="S19" i="5" s="1"/>
  <c r="LX18" i="5"/>
  <c r="LT18" i="5"/>
  <c r="LS18" i="5"/>
  <c r="LH18" i="5"/>
  <c r="LJ18" i="5" s="1"/>
  <c r="LB18" i="5"/>
  <c r="LA18" i="5"/>
  <c r="KJ18" i="5"/>
  <c r="KI18" i="5"/>
  <c r="JV18" i="5"/>
  <c r="JT18" i="5"/>
  <c r="JR18" i="5"/>
  <c r="JQ18" i="5"/>
  <c r="JD18" i="5"/>
  <c r="IZ18" i="5"/>
  <c r="IY18" i="5"/>
  <c r="JA18" i="5" s="1"/>
  <c r="IM18" i="5"/>
  <c r="IO18" i="5" s="1"/>
  <c r="IG18" i="5"/>
  <c r="IF18" i="5"/>
  <c r="HS18" i="5"/>
  <c r="HP18" i="5"/>
  <c r="HO18" i="5"/>
  <c r="HN18" i="5"/>
  <c r="HA18" i="5"/>
  <c r="GY18" i="5"/>
  <c r="GW18" i="5"/>
  <c r="GV18" i="5"/>
  <c r="GI18" i="5"/>
  <c r="GE18" i="5"/>
  <c r="GD18" i="5"/>
  <c r="FL18" i="5"/>
  <c r="FK18" i="5"/>
  <c r="EZ18" i="5"/>
  <c r="FB18" i="5" s="1"/>
  <c r="EW18" i="5"/>
  <c r="EX18" i="5" s="1"/>
  <c r="ES18" i="5"/>
  <c r="EU18" i="5" s="1"/>
  <c r="ER18" i="5"/>
  <c r="DZ18" i="5"/>
  <c r="DY18" i="5"/>
  <c r="DG18" i="5"/>
  <c r="DF18" i="5"/>
  <c r="CO18" i="5"/>
  <c r="CN18" i="5"/>
  <c r="CM18" i="5"/>
  <c r="CR18" i="5" s="1"/>
  <c r="BU18" i="5"/>
  <c r="BT18" i="5"/>
  <c r="BV18" i="5" s="1"/>
  <c r="BD18" i="5"/>
  <c r="BC18" i="5"/>
  <c r="BE18" i="5" s="1"/>
  <c r="BB18" i="5"/>
  <c r="BA18" i="5"/>
  <c r="AI18" i="5"/>
  <c r="AH18" i="5"/>
  <c r="AJ18" i="5" s="1"/>
  <c r="U18" i="5"/>
  <c r="P18" i="5"/>
  <c r="R18" i="5" s="1"/>
  <c r="O18" i="5"/>
  <c r="LT17" i="5"/>
  <c r="LV17" i="5" s="1"/>
  <c r="LS17" i="5"/>
  <c r="LC17" i="5"/>
  <c r="LB17" i="5"/>
  <c r="LA17" i="5"/>
  <c r="LF17" i="5" s="1"/>
  <c r="KN17" i="5"/>
  <c r="KJ17" i="5"/>
  <c r="KI17" i="5"/>
  <c r="JS17" i="5"/>
  <c r="JR17" i="5"/>
  <c r="JT17" i="5" s="1"/>
  <c r="JQ17" i="5"/>
  <c r="IZ17" i="5"/>
  <c r="IY17" i="5"/>
  <c r="IH17" i="5"/>
  <c r="IJ17" i="5" s="1"/>
  <c r="IN17" i="5" s="1"/>
  <c r="IP17" i="5" s="1"/>
  <c r="IG17" i="5"/>
  <c r="II17" i="5" s="1"/>
  <c r="IF17" i="5"/>
  <c r="HO17" i="5"/>
  <c r="HS17" i="5" s="1"/>
  <c r="HN17" i="5"/>
  <c r="GW17" i="5"/>
  <c r="GY17" i="5" s="1"/>
  <c r="GV17" i="5"/>
  <c r="GE17" i="5"/>
  <c r="GG17" i="5" s="1"/>
  <c r="GD17" i="5"/>
  <c r="FN17" i="5"/>
  <c r="FM17" i="5"/>
  <c r="FO17" i="5" s="1"/>
  <c r="FL17" i="5"/>
  <c r="FK17" i="5"/>
  <c r="FP17" i="5" s="1"/>
  <c r="ES17" i="5"/>
  <c r="ER17" i="5"/>
  <c r="DZ17" i="5"/>
  <c r="DY17" i="5"/>
  <c r="DK17" i="5"/>
  <c r="DL17" i="5" s="1"/>
  <c r="DI17" i="5"/>
  <c r="DG17" i="5"/>
  <c r="DF17" i="5"/>
  <c r="CN17" i="5"/>
  <c r="CM17" i="5"/>
  <c r="CO17" i="5" s="1"/>
  <c r="BY17" i="5"/>
  <c r="BU17" i="5"/>
  <c r="BW17" i="5" s="1"/>
  <c r="BT17" i="5"/>
  <c r="BB17" i="5"/>
  <c r="BA17" i="5"/>
  <c r="AI17" i="5"/>
  <c r="AH17" i="5"/>
  <c r="P17" i="5"/>
  <c r="O17" i="5"/>
  <c r="LT16" i="5"/>
  <c r="LS16" i="5"/>
  <c r="LX16" i="5" s="1"/>
  <c r="LB16" i="5"/>
  <c r="LD16" i="5" s="1"/>
  <c r="LA16" i="5"/>
  <c r="KJ16" i="5"/>
  <c r="KI16" i="5"/>
  <c r="KN16" i="5" s="1"/>
  <c r="JR16" i="5"/>
  <c r="JQ16" i="5"/>
  <c r="IZ16" i="5"/>
  <c r="IY16" i="5"/>
  <c r="JD16" i="5" s="1"/>
  <c r="IG16" i="5"/>
  <c r="IF16" i="5"/>
  <c r="IH16" i="5" s="1"/>
  <c r="HP16" i="5"/>
  <c r="HO16" i="5"/>
  <c r="HN16" i="5"/>
  <c r="HS16" i="5" s="1"/>
  <c r="GW16" i="5"/>
  <c r="GY16" i="5" s="1"/>
  <c r="GV16" i="5"/>
  <c r="GI16" i="5"/>
  <c r="GE16" i="5"/>
  <c r="GD16" i="5"/>
  <c r="FL16" i="5"/>
  <c r="FK16" i="5"/>
  <c r="EU16" i="5"/>
  <c r="ES16" i="5"/>
  <c r="EW16" i="5" s="1"/>
  <c r="ER16" i="5"/>
  <c r="ED16" i="5"/>
  <c r="DZ16" i="5"/>
  <c r="EB16" i="5" s="1"/>
  <c r="DY16" i="5"/>
  <c r="DN16" i="5"/>
  <c r="DP16" i="5" s="1"/>
  <c r="DH16" i="5"/>
  <c r="DG16" i="5"/>
  <c r="DF16" i="5"/>
  <c r="CR16" i="5"/>
  <c r="CO16" i="5"/>
  <c r="CN16" i="5"/>
  <c r="CM16" i="5"/>
  <c r="BU16" i="5"/>
  <c r="BT16" i="5"/>
  <c r="BC16" i="5"/>
  <c r="BB16" i="5"/>
  <c r="BF16" i="5" s="1"/>
  <c r="BA16" i="5"/>
  <c r="AM16" i="5"/>
  <c r="AK16" i="5"/>
  <c r="AI16" i="5"/>
  <c r="AH16" i="5"/>
  <c r="W16" i="5"/>
  <c r="Y16" i="5" s="1"/>
  <c r="P16" i="5"/>
  <c r="R16" i="5" s="1"/>
  <c r="O16" i="5"/>
  <c r="LT15" i="5"/>
  <c r="LS15" i="5"/>
  <c r="LF15" i="5"/>
  <c r="LC15" i="5"/>
  <c r="LB15" i="5"/>
  <c r="LA15" i="5"/>
  <c r="KN15" i="5"/>
  <c r="KJ15" i="5"/>
  <c r="KI15" i="5"/>
  <c r="JX15" i="5"/>
  <c r="JZ15" i="5" s="1"/>
  <c r="JR15" i="5"/>
  <c r="JT15" i="5" s="1"/>
  <c r="JQ15" i="5"/>
  <c r="IZ15" i="5"/>
  <c r="IY15" i="5"/>
  <c r="II15" i="5"/>
  <c r="IJ15" i="5" s="1"/>
  <c r="IN15" i="5" s="1"/>
  <c r="IP15" i="5" s="1"/>
  <c r="IH15" i="5"/>
  <c r="IG15" i="5"/>
  <c r="IF15" i="5"/>
  <c r="HS15" i="5"/>
  <c r="HO15" i="5"/>
  <c r="HN15" i="5"/>
  <c r="HA15" i="5"/>
  <c r="GY15" i="5"/>
  <c r="GW15" i="5"/>
  <c r="GV15" i="5"/>
  <c r="GE15" i="5"/>
  <c r="GG15" i="5" s="1"/>
  <c r="GD15" i="5"/>
  <c r="FP15" i="5"/>
  <c r="FN15" i="5"/>
  <c r="FL15" i="5"/>
  <c r="FK15" i="5"/>
  <c r="EZ15" i="5"/>
  <c r="FB15" i="5" s="1"/>
  <c r="EX15" i="5"/>
  <c r="EW15" i="5"/>
  <c r="EU15" i="5"/>
  <c r="ES15" i="5"/>
  <c r="ER15" i="5"/>
  <c r="EB15" i="5"/>
  <c r="DZ15" i="5"/>
  <c r="ED15" i="5" s="1"/>
  <c r="DY15" i="5"/>
  <c r="EA15" i="5" s="1"/>
  <c r="DK15" i="5"/>
  <c r="DI15" i="5"/>
  <c r="DG15" i="5"/>
  <c r="DF15" i="5"/>
  <c r="CN15" i="5"/>
  <c r="CM15" i="5"/>
  <c r="CO15" i="5" s="1"/>
  <c r="BV15" i="5"/>
  <c r="BU15" i="5"/>
  <c r="BT15" i="5"/>
  <c r="BI15" i="5"/>
  <c r="BK15" i="5" s="1"/>
  <c r="BG15" i="5"/>
  <c r="BF15" i="5"/>
  <c r="BC15" i="5"/>
  <c r="BB15" i="5"/>
  <c r="BA15" i="5"/>
  <c r="AI15" i="5"/>
  <c r="AH15" i="5"/>
  <c r="R15" i="5"/>
  <c r="P15" i="5"/>
  <c r="O15" i="5"/>
  <c r="LZ14" i="5"/>
  <c r="MB14" i="5" s="1"/>
  <c r="LX14" i="5"/>
  <c r="LT14" i="5"/>
  <c r="LS14" i="5"/>
  <c r="LH14" i="5"/>
  <c r="LJ14" i="5" s="1"/>
  <c r="LB14" i="5"/>
  <c r="LA14" i="5"/>
  <c r="KJ14" i="5"/>
  <c r="KI14" i="5"/>
  <c r="JV14" i="5"/>
  <c r="JT14" i="5"/>
  <c r="JR14" i="5"/>
  <c r="JQ14" i="5"/>
  <c r="JF14" i="5"/>
  <c r="JH14" i="5" s="1"/>
  <c r="JD14" i="5"/>
  <c r="IZ14" i="5"/>
  <c r="IY14" i="5"/>
  <c r="IM14" i="5"/>
  <c r="IO14" i="5" s="1"/>
  <c r="IG14" i="5"/>
  <c r="IF14" i="5"/>
  <c r="IH14" i="5" s="1"/>
  <c r="HO14" i="5"/>
  <c r="HN14" i="5"/>
  <c r="GY14" i="5"/>
  <c r="GW14" i="5"/>
  <c r="GV14" i="5"/>
  <c r="GI14" i="5"/>
  <c r="GG14" i="5"/>
  <c r="GE14" i="5"/>
  <c r="GD14" i="5"/>
  <c r="FL14" i="5"/>
  <c r="FK14" i="5"/>
  <c r="FM14" i="5" s="1"/>
  <c r="ES14" i="5"/>
  <c r="ER14" i="5"/>
  <c r="ED14" i="5"/>
  <c r="DZ14" i="5"/>
  <c r="DY14" i="5"/>
  <c r="DP14" i="5"/>
  <c r="DN14" i="5"/>
  <c r="DG14" i="5"/>
  <c r="DF14" i="5"/>
  <c r="DH14" i="5" s="1"/>
  <c r="CR14" i="5"/>
  <c r="CP14" i="5"/>
  <c r="CO14" i="5"/>
  <c r="CQ14" i="5" s="1"/>
  <c r="CV14" i="5" s="1"/>
  <c r="CX14" i="5" s="1"/>
  <c r="CN14" i="5"/>
  <c r="CM14" i="5"/>
  <c r="BU14" i="5"/>
  <c r="BT14" i="5"/>
  <c r="BB14" i="5"/>
  <c r="BA14" i="5"/>
  <c r="BC14" i="5" s="1"/>
  <c r="AM14" i="5"/>
  <c r="AI14" i="5"/>
  <c r="AH14" i="5"/>
  <c r="Y14" i="5"/>
  <c r="W14" i="5"/>
  <c r="P14" i="5"/>
  <c r="R14" i="5" s="1"/>
  <c r="O14" i="5"/>
  <c r="LT13" i="5"/>
  <c r="LV13" i="5" s="1"/>
  <c r="LS13" i="5"/>
  <c r="LF13" i="5"/>
  <c r="LC13" i="5"/>
  <c r="LB13" i="5"/>
  <c r="LA13" i="5"/>
  <c r="KN13" i="5"/>
  <c r="KJ13" i="5"/>
  <c r="KI13" i="5"/>
  <c r="JR13" i="5"/>
  <c r="JT13" i="5" s="1"/>
  <c r="JQ13" i="5"/>
  <c r="JA13" i="5"/>
  <c r="IZ13" i="5"/>
  <c r="JB13" i="5" s="1"/>
  <c r="IY13" i="5"/>
  <c r="IH13" i="5"/>
  <c r="IG13" i="5"/>
  <c r="IF13" i="5"/>
  <c r="HS13" i="5"/>
  <c r="HO13" i="5"/>
  <c r="HN13" i="5"/>
  <c r="HE13" i="5"/>
  <c r="HC13" i="5"/>
  <c r="HA13" i="5"/>
  <c r="GY13" i="5"/>
  <c r="GW13" i="5"/>
  <c r="GV13" i="5"/>
  <c r="GE13" i="5"/>
  <c r="GD13" i="5"/>
  <c r="FP13" i="5"/>
  <c r="FN13" i="5"/>
  <c r="FM13" i="5"/>
  <c r="FO13" i="5" s="1"/>
  <c r="FL13" i="5"/>
  <c r="FK13" i="5"/>
  <c r="EZ13" i="5"/>
  <c r="FB13" i="5" s="1"/>
  <c r="EU13" i="5"/>
  <c r="ES13" i="5"/>
  <c r="ER13" i="5"/>
  <c r="DZ13" i="5"/>
  <c r="DY13" i="5"/>
  <c r="EA13" i="5" s="1"/>
  <c r="DK13" i="5"/>
  <c r="DG13" i="5"/>
  <c r="DF13" i="5"/>
  <c r="CU13" i="5"/>
  <c r="CW13" i="5" s="1"/>
  <c r="CN13" i="5"/>
  <c r="CM13" i="5"/>
  <c r="BV13" i="5"/>
  <c r="BU13" i="5"/>
  <c r="BT13" i="5"/>
  <c r="BF13" i="5"/>
  <c r="BE13" i="5"/>
  <c r="BJ13" i="5" s="1"/>
  <c r="BL13" i="5" s="1"/>
  <c r="BC13" i="5"/>
  <c r="BB13" i="5"/>
  <c r="BD13" i="5" s="1"/>
  <c r="BA13" i="5"/>
  <c r="AI13" i="5"/>
  <c r="AH13" i="5"/>
  <c r="AJ13" i="5" s="1"/>
  <c r="R13" i="5"/>
  <c r="P13" i="5"/>
  <c r="O13" i="5"/>
  <c r="LZ12" i="5"/>
  <c r="MB12" i="5" s="1"/>
  <c r="LX12" i="5"/>
  <c r="LT12" i="5"/>
  <c r="LS12" i="5"/>
  <c r="LH12" i="5"/>
  <c r="LJ12" i="5" s="1"/>
  <c r="LB12" i="5"/>
  <c r="LA12" i="5"/>
  <c r="KL12" i="5"/>
  <c r="KK12" i="5"/>
  <c r="KJ12" i="5"/>
  <c r="KI12" i="5"/>
  <c r="JV12" i="5"/>
  <c r="JT12" i="5"/>
  <c r="JR12" i="5"/>
  <c r="JQ12" i="5"/>
  <c r="JD12" i="5"/>
  <c r="IZ12" i="5"/>
  <c r="IY12" i="5"/>
  <c r="IM12" i="5"/>
  <c r="IO12" i="5" s="1"/>
  <c r="IG12" i="5"/>
  <c r="IF12" i="5"/>
  <c r="IH12" i="5" s="1"/>
  <c r="HO12" i="5"/>
  <c r="HN12" i="5"/>
  <c r="GW12" i="5"/>
  <c r="GY12" i="5" s="1"/>
  <c r="GV12" i="5"/>
  <c r="HA12" i="5" s="1"/>
  <c r="GI12" i="5"/>
  <c r="GE12" i="5"/>
  <c r="GD12" i="5"/>
  <c r="FL12" i="5"/>
  <c r="FK12" i="5"/>
  <c r="FM12" i="5" s="1"/>
  <c r="EU12" i="5"/>
  <c r="ET12" i="5"/>
  <c r="EV12" i="5" s="1"/>
  <c r="FA12" i="5" s="1"/>
  <c r="FC12" i="5" s="1"/>
  <c r="ES12" i="5"/>
  <c r="EW12" i="5" s="1"/>
  <c r="ER12" i="5"/>
  <c r="ED12" i="5"/>
  <c r="DZ12" i="5"/>
  <c r="EB12" i="5" s="1"/>
  <c r="DY12" i="5"/>
  <c r="DG12" i="5"/>
  <c r="DF12" i="5"/>
  <c r="DH12" i="5" s="1"/>
  <c r="CR12" i="5"/>
  <c r="CN12" i="5"/>
  <c r="CM12" i="5"/>
  <c r="CB12" i="5"/>
  <c r="CD12" i="5" s="1"/>
  <c r="BU12" i="5"/>
  <c r="BT12" i="5"/>
  <c r="BV12" i="5" s="1"/>
  <c r="BD12" i="5"/>
  <c r="BC12" i="5"/>
  <c r="BB12" i="5"/>
  <c r="BA12" i="5"/>
  <c r="AM12" i="5"/>
  <c r="AK12" i="5"/>
  <c r="AI12" i="5"/>
  <c r="AH12" i="5"/>
  <c r="AJ12" i="5" s="1"/>
  <c r="AL12" i="5" s="1"/>
  <c r="AQ12" i="5" s="1"/>
  <c r="AS12" i="5" s="1"/>
  <c r="W12" i="5"/>
  <c r="Y12" i="5" s="1"/>
  <c r="P12" i="5"/>
  <c r="R12" i="5" s="1"/>
  <c r="O12" i="5"/>
  <c r="LT11" i="5"/>
  <c r="LS11" i="5"/>
  <c r="LF11" i="5"/>
  <c r="LD11" i="5"/>
  <c r="LC11" i="5"/>
  <c r="LE11" i="5" s="1"/>
  <c r="LB11" i="5"/>
  <c r="LA11" i="5"/>
  <c r="KN11" i="5"/>
  <c r="KJ11" i="5"/>
  <c r="KL11" i="5" s="1"/>
  <c r="KI11" i="5"/>
  <c r="JR11" i="5"/>
  <c r="JT11" i="5" s="1"/>
  <c r="JQ11" i="5"/>
  <c r="IZ11" i="5"/>
  <c r="IY11" i="5"/>
  <c r="IH11" i="5"/>
  <c r="IG11" i="5"/>
  <c r="II11" i="5" s="1"/>
  <c r="IJ11" i="5" s="1"/>
  <c r="IN11" i="5" s="1"/>
  <c r="IP11" i="5" s="1"/>
  <c r="IF11" i="5"/>
  <c r="HS11" i="5"/>
  <c r="HO11" i="5"/>
  <c r="HN11" i="5"/>
  <c r="HP11" i="5" s="1"/>
  <c r="HE11" i="5"/>
  <c r="HC11" i="5"/>
  <c r="GY11" i="5"/>
  <c r="GW11" i="5"/>
  <c r="GV11" i="5"/>
  <c r="GE11" i="5"/>
  <c r="GD11" i="5"/>
  <c r="FP11" i="5"/>
  <c r="FN11" i="5"/>
  <c r="FL11" i="5"/>
  <c r="FK11" i="5"/>
  <c r="EZ11" i="5"/>
  <c r="FB11" i="5" s="1"/>
  <c r="EW11" i="5"/>
  <c r="EX11" i="5" s="1"/>
  <c r="EU11" i="5"/>
  <c r="ES11" i="5"/>
  <c r="ER11" i="5"/>
  <c r="EB11" i="5"/>
  <c r="EA11" i="5"/>
  <c r="DZ11" i="5"/>
  <c r="ED11" i="5" s="1"/>
  <c r="DY11" i="5"/>
  <c r="DK11" i="5"/>
  <c r="DI11" i="5"/>
  <c r="DG11" i="5"/>
  <c r="DF11" i="5"/>
  <c r="DH11" i="5" s="1"/>
  <c r="DJ11" i="5" s="1"/>
  <c r="DO11" i="5" s="1"/>
  <c r="DQ11" i="5" s="1"/>
  <c r="CN11" i="5"/>
  <c r="CM11" i="5"/>
  <c r="CO11" i="5" s="1"/>
  <c r="BV11" i="5"/>
  <c r="BU11" i="5"/>
  <c r="BY11" i="5" s="1"/>
  <c r="BT11" i="5"/>
  <c r="BI11" i="5"/>
  <c r="BK11" i="5" s="1"/>
  <c r="BF11" i="5"/>
  <c r="BG11" i="5" s="1"/>
  <c r="BE11" i="5"/>
  <c r="BJ11" i="5" s="1"/>
  <c r="BL11" i="5" s="1"/>
  <c r="BC11" i="5"/>
  <c r="BB11" i="5"/>
  <c r="BD11" i="5" s="1"/>
  <c r="BA11" i="5"/>
  <c r="AR11" i="5"/>
  <c r="AP11" i="5"/>
  <c r="AI11" i="5"/>
  <c r="AH11" i="5"/>
  <c r="R11" i="5"/>
  <c r="Q11" i="5"/>
  <c r="S11" i="5" s="1"/>
  <c r="P11" i="5"/>
  <c r="O11" i="5"/>
  <c r="LX10" i="5"/>
  <c r="LT10" i="5"/>
  <c r="LS10" i="5"/>
  <c r="LH10" i="5"/>
  <c r="LJ10" i="5" s="1"/>
  <c r="LB10" i="5"/>
  <c r="LA10" i="5"/>
  <c r="KJ10" i="5"/>
  <c r="KI10" i="5"/>
  <c r="JV10" i="5"/>
  <c r="JT10" i="5"/>
  <c r="JR10" i="5"/>
  <c r="JQ10" i="5"/>
  <c r="JD10" i="5"/>
  <c r="IZ10" i="5"/>
  <c r="JB10" i="5" s="1"/>
  <c r="IY10" i="5"/>
  <c r="IG10" i="5"/>
  <c r="IF10" i="5"/>
  <c r="IH10" i="5" s="1"/>
  <c r="HO10" i="5"/>
  <c r="HN10" i="5"/>
  <c r="GY10" i="5"/>
  <c r="GW10" i="5"/>
  <c r="GV10" i="5"/>
  <c r="GI10" i="5"/>
  <c r="GG10" i="5"/>
  <c r="GE10" i="5"/>
  <c r="GD10" i="5"/>
  <c r="FL10" i="5"/>
  <c r="FK10" i="5"/>
  <c r="FM10" i="5" s="1"/>
  <c r="ES10" i="5"/>
  <c r="EW10" i="5" s="1"/>
  <c r="ER10" i="5"/>
  <c r="ED10" i="5"/>
  <c r="DZ10" i="5"/>
  <c r="DY10" i="5"/>
  <c r="DP10" i="5"/>
  <c r="DN10" i="5"/>
  <c r="DK10" i="5"/>
  <c r="DG10" i="5"/>
  <c r="DF10" i="5"/>
  <c r="DH10" i="5" s="1"/>
  <c r="CR10" i="5"/>
  <c r="CQ10" i="5"/>
  <c r="CV10" i="5" s="1"/>
  <c r="CX10" i="5" s="1"/>
  <c r="CP10" i="5"/>
  <c r="CN10" i="5"/>
  <c r="CM10" i="5"/>
  <c r="CO10" i="5" s="1"/>
  <c r="CB10" i="5"/>
  <c r="CD10" i="5" s="1"/>
  <c r="BY10" i="5"/>
  <c r="BW10" i="5"/>
  <c r="BU10" i="5"/>
  <c r="BT10" i="5"/>
  <c r="BV10" i="5" s="1"/>
  <c r="BD10" i="5"/>
  <c r="BC10" i="5"/>
  <c r="BE10" i="5" s="1"/>
  <c r="BJ10" i="5" s="1"/>
  <c r="BL10" i="5" s="1"/>
  <c r="BB10" i="5"/>
  <c r="BA10" i="5"/>
  <c r="AM10" i="5"/>
  <c r="AI10" i="5"/>
  <c r="AK10" i="5" s="1"/>
  <c r="AH10" i="5"/>
  <c r="U10" i="5"/>
  <c r="P10" i="5"/>
  <c r="R10" i="5" s="1"/>
  <c r="O10" i="5"/>
  <c r="Q10" i="5" s="1"/>
  <c r="S10" i="5" s="1"/>
  <c r="MB9" i="5"/>
  <c r="LZ9" i="5"/>
  <c r="LT9" i="5"/>
  <c r="LS9" i="5"/>
  <c r="LB9" i="5"/>
  <c r="LA9" i="5"/>
  <c r="KN9" i="5"/>
  <c r="KJ9" i="5"/>
  <c r="KI9" i="5"/>
  <c r="JR9" i="5"/>
  <c r="JT9" i="5" s="1"/>
  <c r="JQ9" i="5"/>
  <c r="JB9" i="5"/>
  <c r="IZ9" i="5"/>
  <c r="IY9" i="5"/>
  <c r="II9" i="5"/>
  <c r="IH9" i="5"/>
  <c r="IJ9" i="5" s="1"/>
  <c r="IN9" i="5" s="1"/>
  <c r="IP9" i="5" s="1"/>
  <c r="IG9" i="5"/>
  <c r="IF9" i="5"/>
  <c r="HQ9" i="5"/>
  <c r="HO9" i="5"/>
  <c r="HS9" i="5" s="1"/>
  <c r="HN9" i="5"/>
  <c r="HC9" i="5"/>
  <c r="HE9" i="5" s="1"/>
  <c r="GY9" i="5"/>
  <c r="GW9" i="5"/>
  <c r="GV9" i="5"/>
  <c r="GE9" i="5"/>
  <c r="GG9" i="5" s="1"/>
  <c r="GD9" i="5"/>
  <c r="FN9" i="5"/>
  <c r="FL9" i="5"/>
  <c r="FK9" i="5"/>
  <c r="EZ9" i="5"/>
  <c r="FB9" i="5" s="1"/>
  <c r="EU9" i="5"/>
  <c r="ES9" i="5"/>
  <c r="ER9" i="5"/>
  <c r="DZ9" i="5"/>
  <c r="DY9" i="5"/>
  <c r="EA9" i="5" s="1"/>
  <c r="DG9" i="5"/>
  <c r="DF9" i="5"/>
  <c r="CU9" i="5"/>
  <c r="CW9" i="5" s="1"/>
  <c r="CN9" i="5"/>
  <c r="CM9" i="5"/>
  <c r="CO9" i="5" s="1"/>
  <c r="CD9" i="5"/>
  <c r="CB9" i="5"/>
  <c r="BV9" i="5"/>
  <c r="BU9" i="5"/>
  <c r="BT9" i="5"/>
  <c r="BC9" i="5"/>
  <c r="BB9" i="5"/>
  <c r="BA9" i="5"/>
  <c r="AP9" i="5"/>
  <c r="AR9" i="5" s="1"/>
  <c r="AJ9" i="5"/>
  <c r="AI9" i="5"/>
  <c r="AH9" i="5"/>
  <c r="W9" i="5"/>
  <c r="Y9" i="5" s="1"/>
  <c r="R9" i="5"/>
  <c r="Q9" i="5"/>
  <c r="S9" i="5" s="1"/>
  <c r="P9" i="5"/>
  <c r="O9" i="5"/>
  <c r="LX8" i="5"/>
  <c r="LT8" i="5"/>
  <c r="LS8" i="5"/>
  <c r="LH8" i="5"/>
  <c r="LJ8" i="5" s="1"/>
  <c r="LD8" i="5"/>
  <c r="LB8" i="5"/>
  <c r="LA8" i="5"/>
  <c r="KK8" i="5"/>
  <c r="KJ8" i="5"/>
  <c r="KI8" i="5"/>
  <c r="JT8" i="5"/>
  <c r="JR8" i="5"/>
  <c r="JQ8" i="5"/>
  <c r="JV8" i="5" s="1"/>
  <c r="JD8" i="5"/>
  <c r="JA8" i="5"/>
  <c r="IZ8" i="5"/>
  <c r="JB8" i="5" s="1"/>
  <c r="IY8" i="5"/>
  <c r="IM8" i="5"/>
  <c r="IO8" i="5" s="1"/>
  <c r="II8" i="5"/>
  <c r="IH8" i="5"/>
  <c r="IG8" i="5"/>
  <c r="IF8" i="5"/>
  <c r="HS8" i="5"/>
  <c r="HO8" i="5"/>
  <c r="HN8" i="5"/>
  <c r="GW8" i="5"/>
  <c r="GY8" i="5" s="1"/>
  <c r="GV8" i="5"/>
  <c r="GI8" i="5"/>
  <c r="GG8" i="5"/>
  <c r="GE8" i="5"/>
  <c r="GD8" i="5"/>
  <c r="FN8" i="5"/>
  <c r="FL8" i="5"/>
  <c r="FP8" i="5" s="1"/>
  <c r="FK8" i="5"/>
  <c r="EX8" i="5"/>
  <c r="EU8" i="5"/>
  <c r="ET8" i="5"/>
  <c r="ES8" i="5"/>
  <c r="EW8" i="5" s="1"/>
  <c r="ER8" i="5"/>
  <c r="ED8" i="5"/>
  <c r="DZ8" i="5"/>
  <c r="DY8" i="5"/>
  <c r="DP8" i="5"/>
  <c r="DN8" i="5"/>
  <c r="DK8" i="5"/>
  <c r="DG8" i="5"/>
  <c r="DF8" i="5"/>
  <c r="CU8" i="5"/>
  <c r="CW8" i="5" s="1"/>
  <c r="CR8" i="5"/>
  <c r="CN8" i="5"/>
  <c r="CM8" i="5"/>
  <c r="CO8" i="5" s="1"/>
  <c r="CB8" i="5"/>
  <c r="CD8" i="5" s="1"/>
  <c r="BU8" i="5"/>
  <c r="BT8" i="5"/>
  <c r="BC8" i="5"/>
  <c r="BB8" i="5"/>
  <c r="BA8" i="5"/>
  <c r="AI8" i="5"/>
  <c r="AH8" i="5"/>
  <c r="AJ8" i="5" s="1"/>
  <c r="Y8" i="5"/>
  <c r="W8" i="5"/>
  <c r="R8" i="5"/>
  <c r="P8" i="5"/>
  <c r="O8" i="5"/>
  <c r="LZ7" i="5"/>
  <c r="MB7" i="5" s="1"/>
  <c r="LT7" i="5"/>
  <c r="LS7" i="5"/>
  <c r="LX7" i="5" s="1"/>
  <c r="LB7" i="5"/>
  <c r="LA7" i="5"/>
  <c r="KK7" i="5"/>
  <c r="KJ7" i="5"/>
  <c r="KI7" i="5"/>
  <c r="JR7" i="5"/>
  <c r="JT7" i="5" s="1"/>
  <c r="JQ7" i="5"/>
  <c r="JA7" i="5"/>
  <c r="IZ7" i="5"/>
  <c r="IY7" i="5"/>
  <c r="JD7" i="5" s="1"/>
  <c r="IH7" i="5"/>
  <c r="IG7" i="5"/>
  <c r="II7" i="5" s="1"/>
  <c r="IJ7" i="5" s="1"/>
  <c r="IN7" i="5" s="1"/>
  <c r="IP7" i="5" s="1"/>
  <c r="IF7" i="5"/>
  <c r="HO7" i="5"/>
  <c r="HN7" i="5"/>
  <c r="HI7" i="5"/>
  <c r="HC7" i="5"/>
  <c r="HE7" i="5" s="1"/>
  <c r="GW7" i="5"/>
  <c r="GY7" i="5" s="1"/>
  <c r="GV7" i="5"/>
  <c r="GQ7" i="5"/>
  <c r="GG7" i="5"/>
  <c r="GE7" i="5"/>
  <c r="GD7" i="5"/>
  <c r="GI7" i="5" s="1"/>
  <c r="FY7" i="5"/>
  <c r="FP7" i="5"/>
  <c r="FN7" i="5"/>
  <c r="FM7" i="5"/>
  <c r="FO7" i="5" s="1"/>
  <c r="FL7" i="5"/>
  <c r="FK7" i="5"/>
  <c r="EX7" i="5"/>
  <c r="EW7" i="5"/>
  <c r="EU7" i="5"/>
  <c r="ES7" i="5"/>
  <c r="ER7" i="5"/>
  <c r="ET7" i="5" s="1"/>
  <c r="ED7" i="5"/>
  <c r="DZ7" i="5"/>
  <c r="EB7" i="5" s="1"/>
  <c r="DY7" i="5"/>
  <c r="DN7" i="5"/>
  <c r="DP7" i="5" s="1"/>
  <c r="DG7" i="5"/>
  <c r="DK7" i="5" s="1"/>
  <c r="DF7" i="5"/>
  <c r="CN7" i="5"/>
  <c r="CR7" i="5" s="1"/>
  <c r="CM7" i="5"/>
  <c r="CB7" i="5"/>
  <c r="CD7" i="5" s="1"/>
  <c r="BY7" i="5"/>
  <c r="BV7" i="5"/>
  <c r="BU7" i="5"/>
  <c r="BT7" i="5"/>
  <c r="BB7" i="5"/>
  <c r="BA7" i="5"/>
  <c r="BC7" i="5" s="1"/>
  <c r="AI7" i="5"/>
  <c r="AH7" i="5"/>
  <c r="W7" i="5"/>
  <c r="Y7" i="5" s="1"/>
  <c r="R7" i="5"/>
  <c r="P7" i="5"/>
  <c r="O7" i="5"/>
  <c r="LT6" i="5"/>
  <c r="LS6" i="5"/>
  <c r="LU7" i="5" s="1"/>
  <c r="LH6" i="5"/>
  <c r="LJ6" i="5" s="1"/>
  <c r="LD6" i="5"/>
  <c r="LC6" i="5"/>
  <c r="LB6" i="5"/>
  <c r="LA6" i="5"/>
  <c r="LC24" i="5" s="1"/>
  <c r="KL6" i="5"/>
  <c r="KJ6" i="5"/>
  <c r="KI6" i="5"/>
  <c r="KK16" i="5" s="1"/>
  <c r="JT6" i="5"/>
  <c r="JR6" i="5"/>
  <c r="JT27" i="5" s="1"/>
  <c r="JQ6" i="5"/>
  <c r="JA6" i="5"/>
  <c r="IZ6" i="5"/>
  <c r="IY6" i="5"/>
  <c r="II6" i="5"/>
  <c r="IH6" i="5"/>
  <c r="IG6" i="5"/>
  <c r="IF6" i="5"/>
  <c r="IH19" i="5" s="1"/>
  <c r="IJ19" i="5" s="1"/>
  <c r="IN19" i="5" s="1"/>
  <c r="IP19" i="5" s="1"/>
  <c r="HO6" i="5"/>
  <c r="HN6" i="5"/>
  <c r="HP25" i="5" s="1"/>
  <c r="HC6" i="5"/>
  <c r="HE6" i="5" s="1"/>
  <c r="GY6" i="5"/>
  <c r="GW6" i="5"/>
  <c r="GV6" i="5"/>
  <c r="GF6" i="5"/>
  <c r="GE6" i="5"/>
  <c r="GG25" i="5" s="1"/>
  <c r="GD6" i="5"/>
  <c r="GF7" i="5" s="1"/>
  <c r="GH7" i="5" s="1"/>
  <c r="GL7" i="5" s="1"/>
  <c r="GN7" i="5" s="1"/>
  <c r="FN6" i="5"/>
  <c r="FM6" i="5"/>
  <c r="FO6" i="5" s="1"/>
  <c r="FL6" i="5"/>
  <c r="FN43" i="5" s="1"/>
  <c r="FK6" i="5"/>
  <c r="FM42" i="5" s="1"/>
  <c r="EX6" i="5"/>
  <c r="EW6" i="5"/>
  <c r="EX33" i="5" s="1"/>
  <c r="EU6" i="5"/>
  <c r="ET6" i="5"/>
  <c r="ES6" i="5"/>
  <c r="ER6" i="5"/>
  <c r="ET32" i="5" s="1"/>
  <c r="EV32" i="5" s="1"/>
  <c r="FA32" i="5" s="1"/>
  <c r="FC32" i="5" s="1"/>
  <c r="ED6" i="5"/>
  <c r="EB6" i="5"/>
  <c r="DZ6" i="5"/>
  <c r="DY6" i="5"/>
  <c r="DL6" i="5"/>
  <c r="DK6" i="5"/>
  <c r="DG6" i="5"/>
  <c r="DI33" i="5" s="1"/>
  <c r="DF6" i="5"/>
  <c r="CN6" i="5"/>
  <c r="CP9" i="5" s="1"/>
  <c r="CM6" i="5"/>
  <c r="CD6" i="5"/>
  <c r="CB6" i="5"/>
  <c r="BV6" i="5"/>
  <c r="BU6" i="5"/>
  <c r="BT6" i="5"/>
  <c r="BV53" i="5" s="1"/>
  <c r="BG6" i="5"/>
  <c r="BF6" i="5"/>
  <c r="BG13" i="5" s="1"/>
  <c r="BC6" i="5"/>
  <c r="BB6" i="5"/>
  <c r="BA6" i="5"/>
  <c r="AI6" i="5"/>
  <c r="AK21" i="5" s="1"/>
  <c r="AH6" i="5"/>
  <c r="X6" i="5"/>
  <c r="Z6" i="5" s="1"/>
  <c r="W6" i="5"/>
  <c r="Y6" i="5" s="1"/>
  <c r="R6" i="5"/>
  <c r="Q6" i="5"/>
  <c r="S6" i="5" s="1"/>
  <c r="T6" i="5" s="1"/>
  <c r="P6" i="5"/>
  <c r="R66" i="5" s="1"/>
  <c r="O6" i="5"/>
  <c r="Q48" i="5" s="1"/>
  <c r="S48" i="5" s="1"/>
  <c r="LQ4" i="5"/>
  <c r="LO4" i="5"/>
  <c r="LP4" i="5" s="1"/>
  <c r="LZ19" i="5" s="1"/>
  <c r="MB19" i="5" s="1"/>
  <c r="LN4" i="5"/>
  <c r="KX4" i="5"/>
  <c r="KW4" i="5"/>
  <c r="KV4" i="5"/>
  <c r="KY4" i="5" s="1"/>
  <c r="KG4" i="5"/>
  <c r="KE4" i="5"/>
  <c r="KF4" i="5" s="1"/>
  <c r="KP19" i="5" s="1"/>
  <c r="KR19" i="5" s="1"/>
  <c r="KD4" i="5"/>
  <c r="JN4" i="5"/>
  <c r="JX11" i="5" s="1"/>
  <c r="JZ11" i="5" s="1"/>
  <c r="JM4" i="5"/>
  <c r="JL4" i="5"/>
  <c r="JO4" i="5" s="1"/>
  <c r="IW4" i="5"/>
  <c r="IU4" i="5"/>
  <c r="IV4" i="5" s="1"/>
  <c r="IT4" i="5"/>
  <c r="ID4" i="5"/>
  <c r="IC4" i="5"/>
  <c r="IM33" i="5" s="1"/>
  <c r="IO33" i="5" s="1"/>
  <c r="IB4" i="5"/>
  <c r="IA4" i="5"/>
  <c r="HJ4" i="5"/>
  <c r="HK4" i="5" s="1"/>
  <c r="HI4" i="5"/>
  <c r="HL4" i="5" s="1"/>
  <c r="GT4" i="5"/>
  <c r="GS4" i="5"/>
  <c r="HC52" i="5" s="1"/>
  <c r="HE52" i="5" s="1"/>
  <c r="GR4" i="5"/>
  <c r="GQ4" i="5"/>
  <c r="FZ4" i="5"/>
  <c r="GA4" i="5" s="1"/>
  <c r="FY4" i="5"/>
  <c r="GB4" i="5" s="1"/>
  <c r="FI4" i="5"/>
  <c r="FH4" i="5"/>
  <c r="FG4" i="5"/>
  <c r="FF4" i="5"/>
  <c r="EN4" i="5"/>
  <c r="EO4" i="5" s="1"/>
  <c r="EM4" i="5"/>
  <c r="EP4" i="5" s="1"/>
  <c r="DW4" i="5"/>
  <c r="DV4" i="5"/>
  <c r="DU4" i="5"/>
  <c r="DT4" i="5"/>
  <c r="DD4" i="5"/>
  <c r="DB4" i="5"/>
  <c r="DC4" i="5" s="1"/>
  <c r="DN46" i="5" s="1"/>
  <c r="DP46" i="5" s="1"/>
  <c r="DA4" i="5"/>
  <c r="CJ4" i="5"/>
  <c r="CU43" i="5" s="1"/>
  <c r="CW43" i="5" s="1"/>
  <c r="CI4" i="5"/>
  <c r="CH4" i="5"/>
  <c r="CK4" i="5" s="1"/>
  <c r="BP4" i="5"/>
  <c r="BQ4" i="5" s="1"/>
  <c r="CB46" i="5" s="1"/>
  <c r="CD46" i="5" s="1"/>
  <c r="BO4" i="5"/>
  <c r="BR4" i="5" s="1"/>
  <c r="AX4" i="5"/>
  <c r="BI26" i="5" s="1"/>
  <c r="BK26" i="5" s="1"/>
  <c r="AW4" i="5"/>
  <c r="AV4" i="5"/>
  <c r="AY4" i="5" s="1"/>
  <c r="AF4" i="5"/>
  <c r="AD4" i="5"/>
  <c r="AE4" i="5" s="1"/>
  <c r="AP73" i="5" s="1"/>
  <c r="AR73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T119" i="2" s="1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M117" i="2" s="1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T116" i="2"/>
  <c r="R116" i="2"/>
  <c r="L116" i="2"/>
  <c r="K116" i="2"/>
  <c r="GH115" i="2"/>
  <c r="GF115" i="2"/>
  <c r="FZ115" i="2"/>
  <c r="FY115" i="2"/>
  <c r="CR115" i="2"/>
  <c r="CP115" i="2"/>
  <c r="CK115" i="2"/>
  <c r="CJ115" i="2"/>
  <c r="CL115" i="2" s="1"/>
  <c r="CQ115" i="2" s="1"/>
  <c r="CS115" i="2" s="1"/>
  <c r="CI115" i="2"/>
  <c r="CM115" i="2" s="1"/>
  <c r="CH115" i="2"/>
  <c r="BY115" i="2"/>
  <c r="BW115" i="2"/>
  <c r="BR115" i="2"/>
  <c r="BP115" i="2"/>
  <c r="BT115" i="2" s="1"/>
  <c r="BO115" i="2"/>
  <c r="T115" i="2"/>
  <c r="R115" i="2"/>
  <c r="L115" i="2"/>
  <c r="K115" i="2"/>
  <c r="GH114" i="2"/>
  <c r="GF114" i="2"/>
  <c r="GD114" i="2"/>
  <c r="FZ114" i="2"/>
  <c r="FY114" i="2"/>
  <c r="CP114" i="2"/>
  <c r="CR114" i="2" s="1"/>
  <c r="CM114" i="2"/>
  <c r="CI114" i="2"/>
  <c r="CH114" i="2"/>
  <c r="BW114" i="2"/>
  <c r="BY114" i="2" s="1"/>
  <c r="BT114" i="2"/>
  <c r="BP114" i="2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BQ113" i="2" s="1"/>
  <c r="R113" i="2"/>
  <c r="T113" i="2" s="1"/>
  <c r="L113" i="2"/>
  <c r="K113" i="2"/>
  <c r="GF112" i="2"/>
  <c r="GH112" i="2" s="1"/>
  <c r="FZ112" i="2"/>
  <c r="FY112" i="2"/>
  <c r="CR112" i="2"/>
  <c r="CP112" i="2"/>
  <c r="CI112" i="2"/>
  <c r="CH112" i="2"/>
  <c r="BW112" i="2"/>
  <c r="BY112" i="2" s="1"/>
  <c r="BP112" i="2"/>
  <c r="BT112" i="2" s="1"/>
  <c r="BO112" i="2"/>
  <c r="T112" i="2"/>
  <c r="R112" i="2"/>
  <c r="N112" i="2"/>
  <c r="L112" i="2"/>
  <c r="K112" i="2"/>
  <c r="GF111" i="2"/>
  <c r="GH111" i="2" s="1"/>
  <c r="FZ111" i="2"/>
  <c r="FY111" i="2"/>
  <c r="GD111" i="2" s="1"/>
  <c r="CR111" i="2"/>
  <c r="CP111" i="2"/>
  <c r="CM111" i="2"/>
  <c r="CI111" i="2"/>
  <c r="CH111" i="2"/>
  <c r="BY111" i="2"/>
  <c r="BW111" i="2"/>
  <c r="BT111" i="2"/>
  <c r="BP111" i="2"/>
  <c r="BR111" i="2" s="1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T109" i="2"/>
  <c r="BP109" i="2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T108" i="2"/>
  <c r="BP108" i="2"/>
  <c r="BO108" i="2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H107" i="2"/>
  <c r="GF107" i="2"/>
  <c r="FZ107" i="2"/>
  <c r="GB107" i="2" s="1"/>
  <c r="FY107" i="2"/>
  <c r="CR107" i="2"/>
  <c r="CP107" i="2"/>
  <c r="CI107" i="2"/>
  <c r="CH107" i="2"/>
  <c r="BW107" i="2"/>
  <c r="BY107" i="2" s="1"/>
  <c r="BP107" i="2"/>
  <c r="BO107" i="2"/>
  <c r="BF107" i="2"/>
  <c r="BD107" i="2"/>
  <c r="BA107" i="2"/>
  <c r="AW107" i="2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H105" i="2"/>
  <c r="GF105" i="2"/>
  <c r="FZ105" i="2"/>
  <c r="FY105" i="2"/>
  <c r="CR105" i="2"/>
  <c r="CP105" i="2"/>
  <c r="CI105" i="2"/>
  <c r="CH105" i="2"/>
  <c r="BW105" i="2"/>
  <c r="BY105" i="2" s="1"/>
  <c r="BP105" i="2"/>
  <c r="BO105" i="2"/>
  <c r="BF105" i="2"/>
  <c r="BD105" i="2"/>
  <c r="BA105" i="2"/>
  <c r="AW105" i="2"/>
  <c r="AV105" i="2"/>
  <c r="AK105" i="2"/>
  <c r="AM105" i="2" s="1"/>
  <c r="AH105" i="2"/>
  <c r="AD105" i="2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M104" i="2" s="1"/>
  <c r="CH104" i="2"/>
  <c r="BW104" i="2"/>
  <c r="BY104" i="2" s="1"/>
  <c r="BT104" i="2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T103" i="2"/>
  <c r="HR103" i="2"/>
  <c r="HL103" i="2"/>
  <c r="HK103" i="2"/>
  <c r="GH103" i="2"/>
  <c r="GF103" i="2"/>
  <c r="FZ103" i="2"/>
  <c r="FY103" i="2"/>
  <c r="CR103" i="2"/>
  <c r="CP103" i="2"/>
  <c r="CK103" i="2"/>
  <c r="CI103" i="2"/>
  <c r="CH103" i="2"/>
  <c r="BY103" i="2"/>
  <c r="BW103" i="2"/>
  <c r="BR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N103" i="2"/>
  <c r="L103" i="2"/>
  <c r="K103" i="2"/>
  <c r="HT102" i="2"/>
  <c r="HR102" i="2"/>
  <c r="HL102" i="2"/>
  <c r="HK102" i="2"/>
  <c r="HA102" i="2"/>
  <c r="GY102" i="2"/>
  <c r="GW102" i="2"/>
  <c r="GT102" i="2"/>
  <c r="GS102" i="2"/>
  <c r="GR102" i="2"/>
  <c r="GF102" i="2"/>
  <c r="GH102" i="2" s="1"/>
  <c r="GD102" i="2"/>
  <c r="FZ102" i="2"/>
  <c r="FY102" i="2"/>
  <c r="CP102" i="2"/>
  <c r="CR102" i="2" s="1"/>
  <c r="CM102" i="2"/>
  <c r="CI102" i="2"/>
  <c r="CH102" i="2"/>
  <c r="BW102" i="2"/>
  <c r="BY102" i="2" s="1"/>
  <c r="BT102" i="2"/>
  <c r="BP102" i="2"/>
  <c r="BO102" i="2"/>
  <c r="BD102" i="2"/>
  <c r="BF102" i="2" s="1"/>
  <c r="AW102" i="2"/>
  <c r="AV102" i="2"/>
  <c r="AM102" i="2"/>
  <c r="AK102" i="2"/>
  <c r="AD102" i="2"/>
  <c r="AC102" i="2"/>
  <c r="T102" i="2"/>
  <c r="R102" i="2"/>
  <c r="L102" i="2"/>
  <c r="K102" i="2"/>
  <c r="HR101" i="2"/>
  <c r="HT101" i="2" s="1"/>
  <c r="HL101" i="2"/>
  <c r="HK101" i="2"/>
  <c r="HA101" i="2"/>
  <c r="GY101" i="2"/>
  <c r="GS101" i="2"/>
  <c r="GR101" i="2"/>
  <c r="GH101" i="2"/>
  <c r="GF101" i="2"/>
  <c r="FZ101" i="2"/>
  <c r="FY101" i="2"/>
  <c r="CR101" i="2"/>
  <c r="CP101" i="2"/>
  <c r="CM101" i="2"/>
  <c r="CI101" i="2"/>
  <c r="CH101" i="2"/>
  <c r="BY101" i="2"/>
  <c r="BW101" i="2"/>
  <c r="BP101" i="2"/>
  <c r="BT101" i="2" s="1"/>
  <c r="BO101" i="2"/>
  <c r="BF101" i="2"/>
  <c r="BD101" i="2"/>
  <c r="AW101" i="2"/>
  <c r="BA101" i="2" s="1"/>
  <c r="AV101" i="2"/>
  <c r="AK101" i="2"/>
  <c r="AM101" i="2" s="1"/>
  <c r="AH101" i="2"/>
  <c r="AD101" i="2"/>
  <c r="AC101" i="2"/>
  <c r="R101" i="2"/>
  <c r="T101" i="2" s="1"/>
  <c r="L101" i="2"/>
  <c r="N101" i="2" s="1"/>
  <c r="K101" i="2"/>
  <c r="HR100" i="2"/>
  <c r="HT100" i="2" s="1"/>
  <c r="HP100" i="2"/>
  <c r="HL100" i="2"/>
  <c r="HK100" i="2"/>
  <c r="HA100" i="2"/>
  <c r="GY100" i="2"/>
  <c r="GW100" i="2"/>
  <c r="GS100" i="2"/>
  <c r="GR100" i="2"/>
  <c r="GF100" i="2"/>
  <c r="GH100" i="2" s="1"/>
  <c r="FZ100" i="2"/>
  <c r="FY100" i="2"/>
  <c r="CR100" i="2"/>
  <c r="CP100" i="2"/>
  <c r="CJ100" i="2"/>
  <c r="CI100" i="2"/>
  <c r="CH100" i="2"/>
  <c r="BY100" i="2"/>
  <c r="BW100" i="2"/>
  <c r="BT100" i="2"/>
  <c r="BR100" i="2"/>
  <c r="BP100" i="2"/>
  <c r="BO100" i="2"/>
  <c r="BD100" i="2"/>
  <c r="BF100" i="2" s="1"/>
  <c r="BA100" i="2"/>
  <c r="AW100" i="2"/>
  <c r="AV100" i="2"/>
  <c r="AM100" i="2"/>
  <c r="AK100" i="2"/>
  <c r="AD100" i="2"/>
  <c r="AC100" i="2"/>
  <c r="T100" i="2"/>
  <c r="R100" i="2"/>
  <c r="N100" i="2"/>
  <c r="L100" i="2"/>
  <c r="K100" i="2"/>
  <c r="HR99" i="2"/>
  <c r="HT99" i="2" s="1"/>
  <c r="HL99" i="2"/>
  <c r="HK99" i="2"/>
  <c r="GY99" i="2"/>
  <c r="HA99" i="2" s="1"/>
  <c r="GW99" i="2"/>
  <c r="GS99" i="2"/>
  <c r="GR99" i="2"/>
  <c r="GF99" i="2"/>
  <c r="GH99" i="2" s="1"/>
  <c r="GD99" i="2"/>
  <c r="FZ99" i="2"/>
  <c r="FY99" i="2"/>
  <c r="CR99" i="2"/>
  <c r="CP99" i="2"/>
  <c r="CI99" i="2"/>
  <c r="CH99" i="2"/>
  <c r="BY99" i="2"/>
  <c r="BW99" i="2"/>
  <c r="BR99" i="2"/>
  <c r="BP99" i="2"/>
  <c r="BT99" i="2" s="1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HA98" i="2"/>
  <c r="GY98" i="2"/>
  <c r="GS98" i="2"/>
  <c r="GR98" i="2"/>
  <c r="GW98" i="2" s="1"/>
  <c r="GF98" i="2"/>
  <c r="GH98" i="2" s="1"/>
  <c r="FZ98" i="2"/>
  <c r="GD98" i="2" s="1"/>
  <c r="FY98" i="2"/>
  <c r="CR98" i="2"/>
  <c r="CP98" i="2"/>
  <c r="CM98" i="2"/>
  <c r="CI98" i="2"/>
  <c r="CH98" i="2"/>
  <c r="BW98" i="2"/>
  <c r="BY98" i="2" s="1"/>
  <c r="BT98" i="2"/>
  <c r="BP98" i="2"/>
  <c r="BR98" i="2" s="1"/>
  <c r="BO98" i="2"/>
  <c r="BD98" i="2"/>
  <c r="BF98" i="2" s="1"/>
  <c r="AW98" i="2"/>
  <c r="AV98" i="2"/>
  <c r="AM98" i="2"/>
  <c r="AK98" i="2"/>
  <c r="AD98" i="2"/>
  <c r="AH98" i="2" s="1"/>
  <c r="AC98" i="2"/>
  <c r="T98" i="2"/>
  <c r="R98" i="2"/>
  <c r="L98" i="2"/>
  <c r="K98" i="2"/>
  <c r="HR97" i="2"/>
  <c r="HT97" i="2" s="1"/>
  <c r="HP97" i="2"/>
  <c r="HL97" i="2"/>
  <c r="HK97" i="2"/>
  <c r="GY97" i="2"/>
  <c r="HA97" i="2" s="1"/>
  <c r="GW97" i="2"/>
  <c r="GS97" i="2"/>
  <c r="GR97" i="2"/>
  <c r="GH97" i="2"/>
  <c r="GF97" i="2"/>
  <c r="FZ97" i="2"/>
  <c r="FY97" i="2"/>
  <c r="CR97" i="2"/>
  <c r="CP97" i="2"/>
  <c r="CI97" i="2"/>
  <c r="CH97" i="2"/>
  <c r="CJ97" i="2" s="1"/>
  <c r="BW97" i="2"/>
  <c r="BY97" i="2" s="1"/>
  <c r="BT97" i="2"/>
  <c r="BP97" i="2"/>
  <c r="BR97" i="2" s="1"/>
  <c r="BO97" i="2"/>
  <c r="BD97" i="2"/>
  <c r="BF97" i="2" s="1"/>
  <c r="AW97" i="2"/>
  <c r="BA97" i="2" s="1"/>
  <c r="AV97" i="2"/>
  <c r="AM97" i="2"/>
  <c r="AK97" i="2"/>
  <c r="AH97" i="2"/>
  <c r="AD97" i="2"/>
  <c r="AC97" i="2"/>
  <c r="T97" i="2"/>
  <c r="R97" i="2"/>
  <c r="L97" i="2"/>
  <c r="N97" i="2" s="1"/>
  <c r="K97" i="2"/>
  <c r="HT96" i="2"/>
  <c r="HR96" i="2"/>
  <c r="HL96" i="2"/>
  <c r="HK96" i="2"/>
  <c r="HA96" i="2"/>
  <c r="GY96" i="2"/>
  <c r="GS96" i="2"/>
  <c r="GR96" i="2"/>
  <c r="GF96" i="2"/>
  <c r="GH96" i="2" s="1"/>
  <c r="GD96" i="2"/>
  <c r="FZ96" i="2"/>
  <c r="FY96" i="2"/>
  <c r="CP96" i="2"/>
  <c r="CR96" i="2" s="1"/>
  <c r="CM96" i="2"/>
  <c r="CI96" i="2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H95" i="2"/>
  <c r="GF95" i="2"/>
  <c r="FZ95" i="2"/>
  <c r="FY95" i="2"/>
  <c r="GD95" i="2" s="1"/>
  <c r="CR95" i="2"/>
  <c r="CP95" i="2"/>
  <c r="CM95" i="2"/>
  <c r="CK95" i="2"/>
  <c r="CJ95" i="2"/>
  <c r="CL95" i="2" s="1"/>
  <c r="CQ95" i="2" s="1"/>
  <c r="CS95" i="2" s="1"/>
  <c r="CI95" i="2"/>
  <c r="CH95" i="2"/>
  <c r="BW95" i="2"/>
  <c r="BY95" i="2" s="1"/>
  <c r="BT95" i="2"/>
  <c r="BP95" i="2"/>
  <c r="BR95" i="2" s="1"/>
  <c r="BO95" i="2"/>
  <c r="BF95" i="2"/>
  <c r="BD95" i="2"/>
  <c r="AW95" i="2"/>
  <c r="AV95" i="2"/>
  <c r="AK95" i="2"/>
  <c r="AM95" i="2" s="1"/>
  <c r="AD95" i="2"/>
  <c r="AC95" i="2"/>
  <c r="R95" i="2"/>
  <c r="T95" i="2" s="1"/>
  <c r="N95" i="2"/>
  <c r="L95" i="2"/>
  <c r="K95" i="2"/>
  <c r="HT94" i="2"/>
  <c r="HR94" i="2"/>
  <c r="HL94" i="2"/>
  <c r="HK94" i="2"/>
  <c r="HA94" i="2"/>
  <c r="GY94" i="2"/>
  <c r="GW94" i="2"/>
  <c r="GS94" i="2"/>
  <c r="GR94" i="2"/>
  <c r="GT94" i="2" s="1"/>
  <c r="GF94" i="2"/>
  <c r="GH94" i="2" s="1"/>
  <c r="GD94" i="2"/>
  <c r="FZ94" i="2"/>
  <c r="FY94" i="2"/>
  <c r="CR94" i="2"/>
  <c r="CP94" i="2"/>
  <c r="CI94" i="2"/>
  <c r="CH94" i="2"/>
  <c r="BW94" i="2"/>
  <c r="BY94" i="2" s="1"/>
  <c r="BT94" i="2"/>
  <c r="BR94" i="2"/>
  <c r="BP94" i="2"/>
  <c r="BO94" i="2"/>
  <c r="BD94" i="2"/>
  <c r="BF94" i="2" s="1"/>
  <c r="BA94" i="2"/>
  <c r="AW94" i="2"/>
  <c r="AV94" i="2"/>
  <c r="AM94" i="2"/>
  <c r="AK94" i="2"/>
  <c r="AD94" i="2"/>
  <c r="AH94" i="2" s="1"/>
  <c r="AC94" i="2"/>
  <c r="T94" i="2"/>
  <c r="R94" i="2"/>
  <c r="N94" i="2"/>
  <c r="L94" i="2"/>
  <c r="K94" i="2"/>
  <c r="HR93" i="2"/>
  <c r="HT93" i="2" s="1"/>
  <c r="HP93" i="2"/>
  <c r="HL93" i="2"/>
  <c r="HN93" i="2" s="1"/>
  <c r="HK93" i="2"/>
  <c r="GY93" i="2"/>
  <c r="HA93" i="2" s="1"/>
  <c r="GS93" i="2"/>
  <c r="GR93" i="2"/>
  <c r="GH93" i="2"/>
  <c r="GF93" i="2"/>
  <c r="FZ93" i="2"/>
  <c r="FY93" i="2"/>
  <c r="CR93" i="2"/>
  <c r="CP93" i="2"/>
  <c r="CM93" i="2"/>
  <c r="CI93" i="2"/>
  <c r="CH93" i="2"/>
  <c r="BY93" i="2"/>
  <c r="BW93" i="2"/>
  <c r="BP93" i="2"/>
  <c r="BO93" i="2"/>
  <c r="BF93" i="2"/>
  <c r="BD93" i="2"/>
  <c r="AW93" i="2"/>
  <c r="BA93" i="2" s="1"/>
  <c r="AV93" i="2"/>
  <c r="AK93" i="2"/>
  <c r="AM93" i="2" s="1"/>
  <c r="AH93" i="2"/>
  <c r="AD93" i="2"/>
  <c r="AC93" i="2"/>
  <c r="T93" i="2"/>
  <c r="R93" i="2"/>
  <c r="L93" i="2"/>
  <c r="N93" i="2" s="1"/>
  <c r="K93" i="2"/>
  <c r="HT92" i="2"/>
  <c r="HR92" i="2"/>
  <c r="HL92" i="2"/>
  <c r="HK92" i="2"/>
  <c r="HA92" i="2"/>
  <c r="GY92" i="2"/>
  <c r="GW92" i="2"/>
  <c r="GS92" i="2"/>
  <c r="GR92" i="2"/>
  <c r="GF92" i="2"/>
  <c r="GH92" i="2" s="1"/>
  <c r="GD92" i="2"/>
  <c r="FZ92" i="2"/>
  <c r="FY92" i="2"/>
  <c r="CP92" i="2"/>
  <c r="CR92" i="2" s="1"/>
  <c r="CJ92" i="2"/>
  <c r="CI92" i="2"/>
  <c r="CH92" i="2"/>
  <c r="BW92" i="2"/>
  <c r="BY92" i="2" s="1"/>
  <c r="BT92" i="2"/>
  <c r="BR92" i="2"/>
  <c r="BP92" i="2"/>
  <c r="BO92" i="2"/>
  <c r="BD92" i="2"/>
  <c r="BF92" i="2" s="1"/>
  <c r="AW92" i="2"/>
  <c r="AV92" i="2"/>
  <c r="AM92" i="2"/>
  <c r="AK92" i="2"/>
  <c r="AD92" i="2"/>
  <c r="AC92" i="2"/>
  <c r="T92" i="2"/>
  <c r="R92" i="2"/>
  <c r="N92" i="2"/>
  <c r="L92" i="2"/>
  <c r="K92" i="2"/>
  <c r="HR91" i="2"/>
  <c r="HT91" i="2" s="1"/>
  <c r="HP91" i="2"/>
  <c r="HL91" i="2"/>
  <c r="HK91" i="2"/>
  <c r="HA91" i="2"/>
  <c r="GY91" i="2"/>
  <c r="GS91" i="2"/>
  <c r="GR91" i="2"/>
  <c r="GH91" i="2"/>
  <c r="GF91" i="2"/>
  <c r="FZ91" i="2"/>
  <c r="FY91" i="2"/>
  <c r="GD91" i="2" s="1"/>
  <c r="CR91" i="2"/>
  <c r="CP91" i="2"/>
  <c r="CM91" i="2"/>
  <c r="CI91" i="2"/>
  <c r="CH91" i="2"/>
  <c r="BW91" i="2"/>
  <c r="BY91" i="2" s="1"/>
  <c r="BP91" i="2"/>
  <c r="BO91" i="2"/>
  <c r="BF91" i="2"/>
  <c r="BD91" i="2"/>
  <c r="AW91" i="2"/>
  <c r="BA91" i="2" s="1"/>
  <c r="AV91" i="2"/>
  <c r="AK91" i="2"/>
  <c r="AM91" i="2" s="1"/>
  <c r="AH91" i="2"/>
  <c r="AD91" i="2"/>
  <c r="AC91" i="2"/>
  <c r="R91" i="2"/>
  <c r="T91" i="2" s="1"/>
  <c r="L91" i="2"/>
  <c r="K91" i="2"/>
  <c r="HT90" i="2"/>
  <c r="HR90" i="2"/>
  <c r="HL90" i="2"/>
  <c r="HK90" i="2"/>
  <c r="HA90" i="2"/>
  <c r="GY90" i="2"/>
  <c r="GW90" i="2"/>
  <c r="GS90" i="2"/>
  <c r="GR90" i="2"/>
  <c r="GF90" i="2"/>
  <c r="GH90" i="2" s="1"/>
  <c r="GD90" i="2"/>
  <c r="FZ90" i="2"/>
  <c r="FY90" i="2"/>
  <c r="DK90" i="2"/>
  <c r="DI90" i="2"/>
  <c r="DF90" i="2"/>
  <c r="DB90" i="2"/>
  <c r="DA90" i="2"/>
  <c r="CP90" i="2"/>
  <c r="CR90" i="2" s="1"/>
  <c r="CM90" i="2"/>
  <c r="CI90" i="2"/>
  <c r="CH90" i="2"/>
  <c r="BW90" i="2"/>
  <c r="BY90" i="2" s="1"/>
  <c r="BT90" i="2"/>
  <c r="BP90" i="2"/>
  <c r="BO90" i="2"/>
  <c r="BF90" i="2"/>
  <c r="BD90" i="2"/>
  <c r="AW90" i="2"/>
  <c r="BA90" i="2" s="1"/>
  <c r="AV90" i="2"/>
  <c r="AM90" i="2"/>
  <c r="AK90" i="2"/>
  <c r="AH90" i="2"/>
  <c r="AD90" i="2"/>
  <c r="AC90" i="2"/>
  <c r="R90" i="2"/>
  <c r="T90" i="2" s="1"/>
  <c r="L90" i="2"/>
  <c r="K90" i="2"/>
  <c r="HT89" i="2"/>
  <c r="HR89" i="2"/>
  <c r="HP89" i="2"/>
  <c r="HL89" i="2"/>
  <c r="HK89" i="2"/>
  <c r="GY89" i="2"/>
  <c r="HA89" i="2" s="1"/>
  <c r="GS89" i="2"/>
  <c r="GR89" i="2"/>
  <c r="GW89" i="2" s="1"/>
  <c r="GF89" i="2"/>
  <c r="GH89" i="2" s="1"/>
  <c r="GD89" i="2"/>
  <c r="FZ89" i="2"/>
  <c r="FY89" i="2"/>
  <c r="DI89" i="2"/>
  <c r="DK89" i="2" s="1"/>
  <c r="DB89" i="2"/>
  <c r="DA89" i="2"/>
  <c r="CR89" i="2"/>
  <c r="CP89" i="2"/>
  <c r="CI89" i="2"/>
  <c r="CH89" i="2"/>
  <c r="BW89" i="2"/>
  <c r="BY89" i="2" s="1"/>
  <c r="BT89" i="2"/>
  <c r="BQ89" i="2"/>
  <c r="BS89" i="2" s="1"/>
  <c r="BX89" i="2" s="1"/>
  <c r="BZ89" i="2" s="1"/>
  <c r="BP89" i="2"/>
  <c r="BR89" i="2" s="1"/>
  <c r="BO89" i="2"/>
  <c r="BD89" i="2"/>
  <c r="BF89" i="2" s="1"/>
  <c r="BA89" i="2"/>
  <c r="AW89" i="2"/>
  <c r="AV89" i="2"/>
  <c r="AK89" i="2"/>
  <c r="AM89" i="2" s="1"/>
  <c r="AH89" i="2"/>
  <c r="AD89" i="2"/>
  <c r="AC89" i="2"/>
  <c r="R89" i="2"/>
  <c r="T89" i="2" s="1"/>
  <c r="L89" i="2"/>
  <c r="N89" i="2" s="1"/>
  <c r="K89" i="2"/>
  <c r="HR88" i="2"/>
  <c r="HT88" i="2" s="1"/>
  <c r="HL88" i="2"/>
  <c r="HK88" i="2"/>
  <c r="GY88" i="2"/>
  <c r="HA88" i="2" s="1"/>
  <c r="GS88" i="2"/>
  <c r="GR88" i="2"/>
  <c r="GH88" i="2"/>
  <c r="GF88" i="2"/>
  <c r="FZ88" i="2"/>
  <c r="FY88" i="2"/>
  <c r="GD88" i="2" s="1"/>
  <c r="DI88" i="2"/>
  <c r="DK88" i="2" s="1"/>
  <c r="DB88" i="2"/>
  <c r="DA88" i="2"/>
  <c r="CR88" i="2"/>
  <c r="CP88" i="2"/>
  <c r="CI88" i="2"/>
  <c r="CH88" i="2"/>
  <c r="BY88" i="2"/>
  <c r="BW88" i="2"/>
  <c r="BR88" i="2"/>
  <c r="BP88" i="2"/>
  <c r="BT88" i="2" s="1"/>
  <c r="BO88" i="2"/>
  <c r="BQ88" i="2" s="1"/>
  <c r="BS88" i="2" s="1"/>
  <c r="BX88" i="2" s="1"/>
  <c r="BZ88" i="2" s="1"/>
  <c r="BF88" i="2"/>
  <c r="BD88" i="2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HA87" i="2"/>
  <c r="GY87" i="2"/>
  <c r="GS87" i="2"/>
  <c r="GR87" i="2"/>
  <c r="GF87" i="2"/>
  <c r="GH87" i="2" s="1"/>
  <c r="FZ87" i="2"/>
  <c r="FY87" i="2"/>
  <c r="DI87" i="2"/>
  <c r="DK87" i="2" s="1"/>
  <c r="DF87" i="2"/>
  <c r="DB87" i="2"/>
  <c r="DA87" i="2"/>
  <c r="CR87" i="2"/>
  <c r="CP87" i="2"/>
  <c r="CI87" i="2"/>
  <c r="CH87" i="2"/>
  <c r="BW87" i="2"/>
  <c r="BY87" i="2" s="1"/>
  <c r="BT87" i="2"/>
  <c r="BP87" i="2"/>
  <c r="BO87" i="2"/>
  <c r="BD87" i="2"/>
  <c r="BF87" i="2" s="1"/>
  <c r="BA87" i="2"/>
  <c r="AW87" i="2"/>
  <c r="AV87" i="2"/>
  <c r="AM87" i="2"/>
  <c r="AK87" i="2"/>
  <c r="AD87" i="2"/>
  <c r="AC87" i="2"/>
  <c r="T87" i="2"/>
  <c r="R87" i="2"/>
  <c r="L87" i="2"/>
  <c r="K87" i="2"/>
  <c r="HR86" i="2"/>
  <c r="HT86" i="2" s="1"/>
  <c r="HP86" i="2"/>
  <c r="HL86" i="2"/>
  <c r="HK86" i="2"/>
  <c r="GY86" i="2"/>
  <c r="HA86" i="2" s="1"/>
  <c r="GS86" i="2"/>
  <c r="GR86" i="2"/>
  <c r="GH86" i="2"/>
  <c r="GF86" i="2"/>
  <c r="FZ86" i="2"/>
  <c r="FY86" i="2"/>
  <c r="GD86" i="2" s="1"/>
  <c r="DK86" i="2"/>
  <c r="DI86" i="2"/>
  <c r="DF86" i="2"/>
  <c r="DB86" i="2"/>
  <c r="DA86" i="2"/>
  <c r="CP86" i="2"/>
  <c r="CR86" i="2" s="1"/>
  <c r="CK86" i="2"/>
  <c r="CI86" i="2"/>
  <c r="CH86" i="2"/>
  <c r="BW86" i="2"/>
  <c r="BY86" i="2" s="1"/>
  <c r="BR86" i="2"/>
  <c r="BP86" i="2"/>
  <c r="BT86" i="2" s="1"/>
  <c r="BO86" i="2"/>
  <c r="BF86" i="2"/>
  <c r="BD86" i="2"/>
  <c r="BA86" i="2"/>
  <c r="AW86" i="2"/>
  <c r="AV86" i="2"/>
  <c r="AM86" i="2"/>
  <c r="AK86" i="2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H85" i="2"/>
  <c r="GF85" i="2"/>
  <c r="FZ85" i="2"/>
  <c r="FY85" i="2"/>
  <c r="DI85" i="2"/>
  <c r="DK85" i="2" s="1"/>
  <c r="DB85" i="2"/>
  <c r="DA85" i="2"/>
  <c r="DF85" i="2" s="1"/>
  <c r="CP85" i="2"/>
  <c r="CR85" i="2" s="1"/>
  <c r="CK85" i="2"/>
  <c r="CI85" i="2"/>
  <c r="CH85" i="2"/>
  <c r="CM85" i="2" s="1"/>
  <c r="BY85" i="2"/>
  <c r="BW85" i="2"/>
  <c r="BT85" i="2"/>
  <c r="BR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N85" i="2"/>
  <c r="L85" i="2"/>
  <c r="K85" i="2"/>
  <c r="HT84" i="2"/>
  <c r="HR84" i="2"/>
  <c r="HP84" i="2"/>
  <c r="HL84" i="2"/>
  <c r="HK84" i="2"/>
  <c r="GY84" i="2"/>
  <c r="HA84" i="2" s="1"/>
  <c r="GW84" i="2"/>
  <c r="GS84" i="2"/>
  <c r="GR84" i="2"/>
  <c r="GF84" i="2"/>
  <c r="GH84" i="2" s="1"/>
  <c r="FZ84" i="2"/>
  <c r="FY84" i="2"/>
  <c r="ED84" i="2"/>
  <c r="EB84" i="2"/>
  <c r="DU84" i="2"/>
  <c r="DY84" i="2" s="1"/>
  <c r="DT84" i="2"/>
  <c r="DI84" i="2"/>
  <c r="DK84" i="2" s="1"/>
  <c r="DB84" i="2"/>
  <c r="DA84" i="2"/>
  <c r="CR84" i="2"/>
  <c r="CP84" i="2"/>
  <c r="CI84" i="2"/>
  <c r="CH84" i="2"/>
  <c r="BW84" i="2"/>
  <c r="BY84" i="2" s="1"/>
  <c r="BR84" i="2"/>
  <c r="BP84" i="2"/>
  <c r="BO84" i="2"/>
  <c r="BT84" i="2" s="1"/>
  <c r="BD84" i="2"/>
  <c r="BF84" i="2" s="1"/>
  <c r="BA84" i="2"/>
  <c r="AW84" i="2"/>
  <c r="AV84" i="2"/>
  <c r="AM84" i="2"/>
  <c r="AK84" i="2"/>
  <c r="AH84" i="2"/>
  <c r="AF84" i="2"/>
  <c r="AD84" i="2"/>
  <c r="AC84" i="2"/>
  <c r="T84" i="2"/>
  <c r="R84" i="2"/>
  <c r="L84" i="2"/>
  <c r="K84" i="2"/>
  <c r="HR83" i="2"/>
  <c r="HT83" i="2" s="1"/>
  <c r="HP83" i="2"/>
  <c r="HL83" i="2"/>
  <c r="HK83" i="2"/>
  <c r="GY83" i="2"/>
  <c r="HA83" i="2" s="1"/>
  <c r="GS83" i="2"/>
  <c r="GR83" i="2"/>
  <c r="GH83" i="2"/>
  <c r="GF83" i="2"/>
  <c r="GD83" i="2"/>
  <c r="FZ83" i="2"/>
  <c r="FY83" i="2"/>
  <c r="ED83" i="2"/>
  <c r="EB83" i="2"/>
  <c r="DU83" i="2"/>
  <c r="DT83" i="2"/>
  <c r="DI83" i="2"/>
  <c r="DK83" i="2" s="1"/>
  <c r="DB83" i="2"/>
  <c r="DA83" i="2"/>
  <c r="DC83" i="2" s="1"/>
  <c r="CR83" i="2"/>
  <c r="CP83" i="2"/>
  <c r="CI83" i="2"/>
  <c r="CH83" i="2"/>
  <c r="BY83" i="2"/>
  <c r="BW83" i="2"/>
  <c r="BQ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N83" i="2" s="1"/>
  <c r="K83" i="2"/>
  <c r="HR82" i="2"/>
  <c r="HT82" i="2" s="1"/>
  <c r="HL82" i="2"/>
  <c r="HK82" i="2"/>
  <c r="HA82" i="2"/>
  <c r="GY82" i="2"/>
  <c r="GT82" i="2"/>
  <c r="GS82" i="2"/>
  <c r="GW82" i="2" s="1"/>
  <c r="GR82" i="2"/>
  <c r="GH82" i="2"/>
  <c r="GF82" i="2"/>
  <c r="GD82" i="2"/>
  <c r="FZ82" i="2"/>
  <c r="FY82" i="2"/>
  <c r="EB82" i="2"/>
  <c r="ED82" i="2" s="1"/>
  <c r="DY82" i="2"/>
  <c r="DU82" i="2"/>
  <c r="DT82" i="2"/>
  <c r="DV82" i="2" s="1"/>
  <c r="DK82" i="2"/>
  <c r="DI82" i="2"/>
  <c r="DB82" i="2"/>
  <c r="DA82" i="2"/>
  <c r="CR82" i="2"/>
  <c r="CP82" i="2"/>
  <c r="CI82" i="2"/>
  <c r="CH82" i="2"/>
  <c r="CJ82" i="2" s="1"/>
  <c r="BY82" i="2"/>
  <c r="BW82" i="2"/>
  <c r="BP82" i="2"/>
  <c r="BO82" i="2"/>
  <c r="BF82" i="2"/>
  <c r="BD82" i="2"/>
  <c r="AW82" i="2"/>
  <c r="AV82" i="2"/>
  <c r="AK82" i="2"/>
  <c r="AM82" i="2" s="1"/>
  <c r="AD82" i="2"/>
  <c r="AC82" i="2"/>
  <c r="T82" i="2"/>
  <c r="R82" i="2"/>
  <c r="L82" i="2"/>
  <c r="N82" i="2" s="1"/>
  <c r="K82" i="2"/>
  <c r="HR81" i="2"/>
  <c r="HT81" i="2" s="1"/>
  <c r="HL81" i="2"/>
  <c r="HK81" i="2"/>
  <c r="HP81" i="2" s="1"/>
  <c r="HA81" i="2"/>
  <c r="GY81" i="2"/>
  <c r="GT81" i="2"/>
  <c r="GS81" i="2"/>
  <c r="GR81" i="2"/>
  <c r="GW81" i="2" s="1"/>
  <c r="GF81" i="2"/>
  <c r="GH81" i="2" s="1"/>
  <c r="FZ81" i="2"/>
  <c r="FY81" i="2"/>
  <c r="EB81" i="2"/>
  <c r="ED81" i="2" s="1"/>
  <c r="DY81" i="2"/>
  <c r="DV81" i="2"/>
  <c r="DU81" i="2"/>
  <c r="DT81" i="2"/>
  <c r="DI81" i="2"/>
  <c r="DK81" i="2" s="1"/>
  <c r="DF81" i="2"/>
  <c r="DB81" i="2"/>
  <c r="DA81" i="2"/>
  <c r="CP81" i="2"/>
  <c r="CR81" i="2" s="1"/>
  <c r="CM81" i="2"/>
  <c r="CI81" i="2"/>
  <c r="CH81" i="2"/>
  <c r="BY81" i="2"/>
  <c r="BW81" i="2"/>
  <c r="BP81" i="2"/>
  <c r="BO81" i="2"/>
  <c r="BF81" i="2"/>
  <c r="BD81" i="2"/>
  <c r="AW81" i="2"/>
  <c r="AV81" i="2"/>
  <c r="AM81" i="2"/>
  <c r="AK81" i="2"/>
  <c r="AD81" i="2"/>
  <c r="AC81" i="2"/>
  <c r="R81" i="2"/>
  <c r="T81" i="2" s="1"/>
  <c r="L81" i="2"/>
  <c r="N81" i="2" s="1"/>
  <c r="K81" i="2"/>
  <c r="HT80" i="2"/>
  <c r="HR80" i="2"/>
  <c r="HL80" i="2"/>
  <c r="HK80" i="2"/>
  <c r="GY80" i="2"/>
  <c r="HA80" i="2" s="1"/>
  <c r="GT80" i="2"/>
  <c r="GS80" i="2"/>
  <c r="GR80" i="2"/>
  <c r="GH80" i="2"/>
  <c r="GF80" i="2"/>
  <c r="FZ80" i="2"/>
  <c r="FY80" i="2"/>
  <c r="EB80" i="2"/>
  <c r="ED80" i="2" s="1"/>
  <c r="DV80" i="2"/>
  <c r="DU80" i="2"/>
  <c r="DT80" i="2"/>
  <c r="DK80" i="2"/>
  <c r="DI80" i="2"/>
  <c r="DF80" i="2"/>
  <c r="DC80" i="2"/>
  <c r="DB80" i="2"/>
  <c r="DA80" i="2"/>
  <c r="CP80" i="2"/>
  <c r="CR80" i="2" s="1"/>
  <c r="CM80" i="2"/>
  <c r="CI80" i="2"/>
  <c r="CH80" i="2"/>
  <c r="BW80" i="2"/>
  <c r="BY80" i="2" s="1"/>
  <c r="BT80" i="2"/>
  <c r="BP80" i="2"/>
  <c r="BO80" i="2"/>
  <c r="BD80" i="2"/>
  <c r="BF80" i="2" s="1"/>
  <c r="AW80" i="2"/>
  <c r="AV80" i="2"/>
  <c r="AM80" i="2"/>
  <c r="AK80" i="2"/>
  <c r="AD80" i="2"/>
  <c r="AC80" i="2"/>
  <c r="T80" i="2"/>
  <c r="R80" i="2"/>
  <c r="N80" i="2"/>
  <c r="L80" i="2"/>
  <c r="K80" i="2"/>
  <c r="HR79" i="2"/>
  <c r="HT79" i="2" s="1"/>
  <c r="HL79" i="2"/>
  <c r="HK79" i="2"/>
  <c r="HA79" i="2"/>
  <c r="GY79" i="2"/>
  <c r="GS79" i="2"/>
  <c r="GR79" i="2"/>
  <c r="GF79" i="2"/>
  <c r="GH79" i="2" s="1"/>
  <c r="GB79" i="2"/>
  <c r="FZ79" i="2"/>
  <c r="FY79" i="2"/>
  <c r="ED79" i="2"/>
  <c r="EB79" i="2"/>
  <c r="DY79" i="2"/>
  <c r="DW79" i="2"/>
  <c r="DU79" i="2"/>
  <c r="DT79" i="2"/>
  <c r="DK79" i="2"/>
  <c r="DI79" i="2"/>
  <c r="DB79" i="2"/>
  <c r="DF79" i="2" s="1"/>
  <c r="DA79" i="2"/>
  <c r="CR79" i="2"/>
  <c r="CP79" i="2"/>
  <c r="CK79" i="2"/>
  <c r="CI79" i="2"/>
  <c r="CM79" i="2" s="1"/>
  <c r="CH79" i="2"/>
  <c r="BW79" i="2"/>
  <c r="BY79" i="2" s="1"/>
  <c r="BT79" i="2"/>
  <c r="BP79" i="2"/>
  <c r="BO79" i="2"/>
  <c r="BD79" i="2"/>
  <c r="BF79" i="2" s="1"/>
  <c r="BA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L78" i="2"/>
  <c r="HK78" i="2"/>
  <c r="HA78" i="2"/>
  <c r="GY78" i="2"/>
  <c r="GS78" i="2"/>
  <c r="GR78" i="2"/>
  <c r="GH78" i="2"/>
  <c r="GF78" i="2"/>
  <c r="FZ78" i="2"/>
  <c r="FY78" i="2"/>
  <c r="EB78" i="2"/>
  <c r="ED78" i="2" s="1"/>
  <c r="DU78" i="2"/>
  <c r="DT78" i="2"/>
  <c r="DY78" i="2" s="1"/>
  <c r="DK78" i="2"/>
  <c r="DI78" i="2"/>
  <c r="DF78" i="2"/>
  <c r="DD78" i="2"/>
  <c r="DB78" i="2"/>
  <c r="DA78" i="2"/>
  <c r="CR78" i="2"/>
  <c r="CP78" i="2"/>
  <c r="CM78" i="2"/>
  <c r="CK78" i="2"/>
  <c r="CI78" i="2"/>
  <c r="CH78" i="2"/>
  <c r="BW78" i="2"/>
  <c r="BY78" i="2" s="1"/>
  <c r="BR78" i="2"/>
  <c r="BP78" i="2"/>
  <c r="BO78" i="2"/>
  <c r="BD78" i="2"/>
  <c r="BF78" i="2" s="1"/>
  <c r="AW78" i="2"/>
  <c r="BA78" i="2" s="1"/>
  <c r="AV78" i="2"/>
  <c r="AK78" i="2"/>
  <c r="AM78" i="2" s="1"/>
  <c r="AH78" i="2"/>
  <c r="AD78" i="2"/>
  <c r="AC78" i="2"/>
  <c r="T78" i="2"/>
  <c r="R78" i="2"/>
  <c r="L78" i="2"/>
  <c r="N78" i="2" s="1"/>
  <c r="K78" i="2"/>
  <c r="HT77" i="2"/>
  <c r="HR77" i="2"/>
  <c r="HP77" i="2"/>
  <c r="HL77" i="2"/>
  <c r="HN77" i="2" s="1"/>
  <c r="HK77" i="2"/>
  <c r="HA77" i="2"/>
  <c r="GY77" i="2"/>
  <c r="GS77" i="2"/>
  <c r="GR77" i="2"/>
  <c r="GT77" i="2" s="1"/>
  <c r="GF77" i="2"/>
  <c r="GH77" i="2" s="1"/>
  <c r="GD77" i="2"/>
  <c r="FZ77" i="2"/>
  <c r="FY77" i="2"/>
  <c r="ED77" i="2"/>
  <c r="EB77" i="2"/>
  <c r="DU77" i="2"/>
  <c r="DT77" i="2"/>
  <c r="DV77" i="2" s="1"/>
  <c r="DI77" i="2"/>
  <c r="DK77" i="2" s="1"/>
  <c r="DB77" i="2"/>
  <c r="DA77" i="2"/>
  <c r="CP77" i="2"/>
  <c r="CR77" i="2" s="1"/>
  <c r="CK77" i="2"/>
  <c r="CJ77" i="2"/>
  <c r="CL77" i="2" s="1"/>
  <c r="CQ77" i="2" s="1"/>
  <c r="CS77" i="2" s="1"/>
  <c r="CI77" i="2"/>
  <c r="CH77" i="2"/>
  <c r="CM77" i="2" s="1"/>
  <c r="BY77" i="2"/>
  <c r="BW77" i="2"/>
  <c r="BT77" i="2"/>
  <c r="BR77" i="2"/>
  <c r="BQ77" i="2"/>
  <c r="BS77" i="2" s="1"/>
  <c r="BX77" i="2" s="1"/>
  <c r="BZ77" i="2" s="1"/>
  <c r="BP77" i="2"/>
  <c r="BO77" i="2"/>
  <c r="BF77" i="2"/>
  <c r="BD77" i="2"/>
  <c r="BA77" i="2"/>
  <c r="AW77" i="2"/>
  <c r="AV77" i="2"/>
  <c r="AK77" i="2"/>
  <c r="AM77" i="2" s="1"/>
  <c r="AD77" i="2"/>
  <c r="AC77" i="2"/>
  <c r="T77" i="2"/>
  <c r="R77" i="2"/>
  <c r="N77" i="2"/>
  <c r="L77" i="2"/>
  <c r="K77" i="2"/>
  <c r="HT76" i="2"/>
  <c r="HR76" i="2"/>
  <c r="HP76" i="2"/>
  <c r="HL76" i="2"/>
  <c r="HK76" i="2"/>
  <c r="GY76" i="2"/>
  <c r="HA76" i="2" s="1"/>
  <c r="GW76" i="2"/>
  <c r="GS76" i="2"/>
  <c r="GR76" i="2"/>
  <c r="GF76" i="2"/>
  <c r="GH76" i="2" s="1"/>
  <c r="FZ76" i="2"/>
  <c r="FY76" i="2"/>
  <c r="EB76" i="2"/>
  <c r="ED76" i="2" s="1"/>
  <c r="DU76" i="2"/>
  <c r="DY76" i="2" s="1"/>
  <c r="DT76" i="2"/>
  <c r="DK76" i="2"/>
  <c r="DI76" i="2"/>
  <c r="DB76" i="2"/>
  <c r="DA76" i="2"/>
  <c r="CR76" i="2"/>
  <c r="CP76" i="2"/>
  <c r="CI76" i="2"/>
  <c r="CH76" i="2"/>
  <c r="BW76" i="2"/>
  <c r="BY76" i="2" s="1"/>
  <c r="BR76" i="2"/>
  <c r="BP76" i="2"/>
  <c r="BO76" i="2"/>
  <c r="BD76" i="2"/>
  <c r="BF76" i="2" s="1"/>
  <c r="BA76" i="2"/>
  <c r="AW76" i="2"/>
  <c r="AV76" i="2"/>
  <c r="AM76" i="2"/>
  <c r="AK76" i="2"/>
  <c r="AH76" i="2"/>
  <c r="AD76" i="2"/>
  <c r="AC76" i="2"/>
  <c r="T76" i="2"/>
  <c r="R76" i="2"/>
  <c r="L76" i="2"/>
  <c r="K76" i="2"/>
  <c r="HR75" i="2"/>
  <c r="HT75" i="2" s="1"/>
  <c r="HP75" i="2"/>
  <c r="HL75" i="2"/>
  <c r="HK75" i="2"/>
  <c r="HA75" i="2"/>
  <c r="GY75" i="2"/>
  <c r="GS75" i="2"/>
  <c r="GU75" i="2" s="1"/>
  <c r="GR75" i="2"/>
  <c r="GF75" i="2"/>
  <c r="GH75" i="2" s="1"/>
  <c r="GD75" i="2"/>
  <c r="FZ75" i="2"/>
  <c r="FY75" i="2"/>
  <c r="ED75" i="2"/>
  <c r="EB75" i="2"/>
  <c r="DU75" i="2"/>
  <c r="DT75" i="2"/>
  <c r="DK75" i="2"/>
  <c r="DI75" i="2"/>
  <c r="DB75" i="2"/>
  <c r="DA75" i="2"/>
  <c r="CR75" i="2"/>
  <c r="CP75" i="2"/>
  <c r="CI75" i="2"/>
  <c r="CH75" i="2"/>
  <c r="BY75" i="2"/>
  <c r="BW75" i="2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HA74" i="2"/>
  <c r="GY74" i="2"/>
  <c r="GT74" i="2"/>
  <c r="GS74" i="2"/>
  <c r="GW74" i="2" s="1"/>
  <c r="GR74" i="2"/>
  <c r="GH74" i="2"/>
  <c r="GF74" i="2"/>
  <c r="GD74" i="2"/>
  <c r="FZ74" i="2"/>
  <c r="FY74" i="2"/>
  <c r="EB74" i="2"/>
  <c r="ED74" i="2" s="1"/>
  <c r="DZ74" i="2"/>
  <c r="DY74" i="2"/>
  <c r="DU74" i="2"/>
  <c r="DT74" i="2"/>
  <c r="DV74" i="2" s="1"/>
  <c r="DK74" i="2"/>
  <c r="DI74" i="2"/>
  <c r="DB74" i="2"/>
  <c r="DA74" i="2"/>
  <c r="CR74" i="2"/>
  <c r="CP74" i="2"/>
  <c r="CI74" i="2"/>
  <c r="CH74" i="2"/>
  <c r="BY74" i="2"/>
  <c r="BW74" i="2"/>
  <c r="BP74" i="2"/>
  <c r="BO74" i="2"/>
  <c r="BF74" i="2"/>
  <c r="BD74" i="2"/>
  <c r="AW74" i="2"/>
  <c r="AV74" i="2"/>
  <c r="AK74" i="2"/>
  <c r="AM74" i="2" s="1"/>
  <c r="AD74" i="2"/>
  <c r="AC74" i="2"/>
  <c r="T74" i="2"/>
  <c r="R74" i="2"/>
  <c r="L74" i="2"/>
  <c r="N74" i="2" s="1"/>
  <c r="K74" i="2"/>
  <c r="HR73" i="2"/>
  <c r="HT73" i="2" s="1"/>
  <c r="HL73" i="2"/>
  <c r="HK73" i="2"/>
  <c r="HP73" i="2" s="1"/>
  <c r="HA73" i="2"/>
  <c r="GY73" i="2"/>
  <c r="GT73" i="2"/>
  <c r="GS73" i="2"/>
  <c r="GR73" i="2"/>
  <c r="GW73" i="2" s="1"/>
  <c r="GF73" i="2"/>
  <c r="GH73" i="2" s="1"/>
  <c r="GD73" i="2"/>
  <c r="FZ73" i="2"/>
  <c r="FY73" i="2"/>
  <c r="EB73" i="2"/>
  <c r="ED73" i="2" s="1"/>
  <c r="DY73" i="2"/>
  <c r="DV73" i="2"/>
  <c r="DU73" i="2"/>
  <c r="DT73" i="2"/>
  <c r="DI73" i="2"/>
  <c r="DK73" i="2" s="1"/>
  <c r="DF73" i="2"/>
  <c r="DB73" i="2"/>
  <c r="DA73" i="2"/>
  <c r="DC73" i="2" s="1"/>
  <c r="CP73" i="2"/>
  <c r="CR73" i="2" s="1"/>
  <c r="CM73" i="2"/>
  <c r="CN73" i="2" s="1"/>
  <c r="CI73" i="2"/>
  <c r="CH73" i="2"/>
  <c r="BY73" i="2"/>
  <c r="BW73" i="2"/>
  <c r="BP73" i="2"/>
  <c r="BO73" i="2"/>
  <c r="BF73" i="2"/>
  <c r="BD73" i="2"/>
  <c r="AW73" i="2"/>
  <c r="AV73" i="2"/>
  <c r="AM73" i="2"/>
  <c r="AK73" i="2"/>
  <c r="AD73" i="2"/>
  <c r="AC73" i="2"/>
  <c r="R73" i="2"/>
  <c r="T73" i="2" s="1"/>
  <c r="L73" i="2"/>
  <c r="N73" i="2" s="1"/>
  <c r="K73" i="2"/>
  <c r="HT72" i="2"/>
  <c r="HR72" i="2"/>
  <c r="HL72" i="2"/>
  <c r="HK72" i="2"/>
  <c r="HP72" i="2" s="1"/>
  <c r="GY72" i="2"/>
  <c r="HA72" i="2" s="1"/>
  <c r="GT72" i="2"/>
  <c r="GS72" i="2"/>
  <c r="GR72" i="2"/>
  <c r="GH72" i="2"/>
  <c r="GF72" i="2"/>
  <c r="FZ72" i="2"/>
  <c r="GB72" i="2" s="1"/>
  <c r="FY72" i="2"/>
  <c r="EB72" i="2"/>
  <c r="ED72" i="2" s="1"/>
  <c r="DV72" i="2"/>
  <c r="DU72" i="2"/>
  <c r="DY72" i="2" s="1"/>
  <c r="DT72" i="2"/>
  <c r="DK72" i="2"/>
  <c r="DI72" i="2"/>
  <c r="DF72" i="2"/>
  <c r="DB72" i="2"/>
  <c r="DA72" i="2"/>
  <c r="CP72" i="2"/>
  <c r="CR72" i="2" s="1"/>
  <c r="CM72" i="2"/>
  <c r="CI72" i="2"/>
  <c r="CH72" i="2"/>
  <c r="BW72" i="2"/>
  <c r="BY72" i="2" s="1"/>
  <c r="BT72" i="2"/>
  <c r="BP72" i="2"/>
  <c r="BO72" i="2"/>
  <c r="BD72" i="2"/>
  <c r="BF72" i="2" s="1"/>
  <c r="AW72" i="2"/>
  <c r="AV72" i="2"/>
  <c r="AM72" i="2"/>
  <c r="AK72" i="2"/>
  <c r="AD72" i="2"/>
  <c r="AC72" i="2"/>
  <c r="T72" i="2"/>
  <c r="R72" i="2"/>
  <c r="N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GB71" i="2" s="1"/>
  <c r="FY71" i="2"/>
  <c r="EW71" i="2"/>
  <c r="EU71" i="2"/>
  <c r="ER71" i="2"/>
  <c r="EN71" i="2"/>
  <c r="EM71" i="2"/>
  <c r="ED71" i="2"/>
  <c r="EB71" i="2"/>
  <c r="DU71" i="2"/>
  <c r="DT71" i="2"/>
  <c r="DK71" i="2"/>
  <c r="DI71" i="2"/>
  <c r="DB71" i="2"/>
  <c r="DF71" i="2" s="1"/>
  <c r="DA71" i="2"/>
  <c r="CP71" i="2"/>
  <c r="CR71" i="2" s="1"/>
  <c r="CN71" i="2"/>
  <c r="CM71" i="2"/>
  <c r="CI71" i="2"/>
  <c r="CH71" i="2"/>
  <c r="BY71" i="2"/>
  <c r="BW71" i="2"/>
  <c r="BT71" i="2"/>
  <c r="BP71" i="2"/>
  <c r="BO71" i="2"/>
  <c r="BD71" i="2"/>
  <c r="BF71" i="2" s="1"/>
  <c r="BA71" i="2"/>
  <c r="AW71" i="2"/>
  <c r="AV71" i="2"/>
  <c r="AK71" i="2"/>
  <c r="AM71" i="2" s="1"/>
  <c r="AD71" i="2"/>
  <c r="AC71" i="2"/>
  <c r="T71" i="2"/>
  <c r="R71" i="2"/>
  <c r="L71" i="2"/>
  <c r="N71" i="2" s="1"/>
  <c r="K71" i="2"/>
  <c r="HR70" i="2"/>
  <c r="HT70" i="2" s="1"/>
  <c r="HL70" i="2"/>
  <c r="HK70" i="2"/>
  <c r="HP70" i="2" s="1"/>
  <c r="GY70" i="2"/>
  <c r="HA70" i="2" s="1"/>
  <c r="GS70" i="2"/>
  <c r="GR70" i="2"/>
  <c r="GH70" i="2"/>
  <c r="GF70" i="2"/>
  <c r="FZ70" i="2"/>
  <c r="FY70" i="2"/>
  <c r="GD70" i="2" s="1"/>
  <c r="FP70" i="2"/>
  <c r="FN70" i="2"/>
  <c r="FK70" i="2"/>
  <c r="FG70" i="2"/>
  <c r="FF70" i="2"/>
  <c r="EW70" i="2"/>
  <c r="EU70" i="2"/>
  <c r="ER70" i="2"/>
  <c r="EN70" i="2"/>
  <c r="EM70" i="2"/>
  <c r="EB70" i="2"/>
  <c r="ED70" i="2" s="1"/>
  <c r="DU70" i="2"/>
  <c r="DT70" i="2"/>
  <c r="DI70" i="2"/>
  <c r="DK70" i="2" s="1"/>
  <c r="DB70" i="2"/>
  <c r="DF70" i="2" s="1"/>
  <c r="DA70" i="2"/>
  <c r="CP70" i="2"/>
  <c r="CR70" i="2" s="1"/>
  <c r="CM70" i="2"/>
  <c r="CI70" i="2"/>
  <c r="CH70" i="2"/>
  <c r="BY70" i="2"/>
  <c r="BW70" i="2"/>
  <c r="BP70" i="2"/>
  <c r="BO70" i="2"/>
  <c r="BD70" i="2"/>
  <c r="BF70" i="2" s="1"/>
  <c r="AW70" i="2"/>
  <c r="AV70" i="2"/>
  <c r="AK70" i="2"/>
  <c r="AM70" i="2" s="1"/>
  <c r="AD70" i="2"/>
  <c r="AC70" i="2"/>
  <c r="AH70" i="2" s="1"/>
  <c r="T70" i="2"/>
  <c r="R70" i="2"/>
  <c r="L70" i="2"/>
  <c r="N70" i="2" s="1"/>
  <c r="K70" i="2"/>
  <c r="HR69" i="2"/>
  <c r="HT69" i="2" s="1"/>
  <c r="HN69" i="2"/>
  <c r="HL69" i="2"/>
  <c r="HK69" i="2"/>
  <c r="HP69" i="2" s="1"/>
  <c r="HA69" i="2"/>
  <c r="GY69" i="2"/>
  <c r="GS69" i="2"/>
  <c r="GR69" i="2"/>
  <c r="GF69" i="2"/>
  <c r="GH69" i="2" s="1"/>
  <c r="FZ69" i="2"/>
  <c r="FY69" i="2"/>
  <c r="GD69" i="2" s="1"/>
  <c r="FP69" i="2"/>
  <c r="FN69" i="2"/>
  <c r="FK69" i="2"/>
  <c r="FG69" i="2"/>
  <c r="FF69" i="2"/>
  <c r="EW69" i="2"/>
  <c r="EU69" i="2"/>
  <c r="ER69" i="2"/>
  <c r="EN69" i="2"/>
  <c r="EM69" i="2"/>
  <c r="EB69" i="2"/>
  <c r="ED69" i="2" s="1"/>
  <c r="DU69" i="2"/>
  <c r="DY69" i="2" s="1"/>
  <c r="DT69" i="2"/>
  <c r="DI69" i="2"/>
  <c r="DK69" i="2" s="1"/>
  <c r="DB69" i="2"/>
  <c r="DF69" i="2" s="1"/>
  <c r="DA69" i="2"/>
  <c r="CP69" i="2"/>
  <c r="CR69" i="2" s="1"/>
  <c r="CM69" i="2"/>
  <c r="CI69" i="2"/>
  <c r="CH69" i="2"/>
  <c r="BY69" i="2"/>
  <c r="BW69" i="2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T69" i="2"/>
  <c r="R69" i="2"/>
  <c r="L69" i="2"/>
  <c r="N69" i="2" s="1"/>
  <c r="K69" i="2"/>
  <c r="HR68" i="2"/>
  <c r="HT68" i="2" s="1"/>
  <c r="HN68" i="2"/>
  <c r="HL68" i="2"/>
  <c r="HK68" i="2"/>
  <c r="HA68" i="2"/>
  <c r="GY68" i="2"/>
  <c r="GS68" i="2"/>
  <c r="GW68" i="2" s="1"/>
  <c r="GR68" i="2"/>
  <c r="GH68" i="2"/>
  <c r="GF68" i="2"/>
  <c r="GD68" i="2"/>
  <c r="FZ68" i="2"/>
  <c r="FY68" i="2"/>
  <c r="FP68" i="2"/>
  <c r="FN68" i="2"/>
  <c r="FK68" i="2"/>
  <c r="FG68" i="2"/>
  <c r="FF68" i="2"/>
  <c r="EW68" i="2"/>
  <c r="EU68" i="2"/>
  <c r="ER68" i="2"/>
  <c r="EN68" i="2"/>
  <c r="EM68" i="2"/>
  <c r="ED68" i="2"/>
  <c r="EB68" i="2"/>
  <c r="DU68" i="2"/>
  <c r="DY68" i="2" s="1"/>
  <c r="DT68" i="2"/>
  <c r="DI68" i="2"/>
  <c r="DK68" i="2" s="1"/>
  <c r="DB68" i="2"/>
  <c r="DF68" i="2" s="1"/>
  <c r="DA68" i="2"/>
  <c r="CP68" i="2"/>
  <c r="CR68" i="2" s="1"/>
  <c r="CI68" i="2"/>
  <c r="CH68" i="2"/>
  <c r="BY68" i="2"/>
  <c r="BW68" i="2"/>
  <c r="BP68" i="2"/>
  <c r="BO68" i="2"/>
  <c r="BD68" i="2"/>
  <c r="BF68" i="2" s="1"/>
  <c r="AW68" i="2"/>
  <c r="AV68" i="2"/>
  <c r="AK68" i="2"/>
  <c r="AM68" i="2" s="1"/>
  <c r="AH68" i="2"/>
  <c r="AD68" i="2"/>
  <c r="AC68" i="2"/>
  <c r="T68" i="2"/>
  <c r="R68" i="2"/>
  <c r="L68" i="2"/>
  <c r="K68" i="2"/>
  <c r="HR67" i="2"/>
  <c r="HT67" i="2" s="1"/>
  <c r="HL67" i="2"/>
  <c r="HK67" i="2"/>
  <c r="HP67" i="2" s="1"/>
  <c r="GY67" i="2"/>
  <c r="HA67" i="2" s="1"/>
  <c r="GW67" i="2"/>
  <c r="GU67" i="2"/>
  <c r="GS67" i="2"/>
  <c r="GR67" i="2"/>
  <c r="GF67" i="2"/>
  <c r="GH67" i="2" s="1"/>
  <c r="GD67" i="2"/>
  <c r="FZ67" i="2"/>
  <c r="FY67" i="2"/>
  <c r="FP67" i="2"/>
  <c r="FN67" i="2"/>
  <c r="FK67" i="2"/>
  <c r="FG67" i="2"/>
  <c r="FF67" i="2"/>
  <c r="EW67" i="2"/>
  <c r="EU67" i="2"/>
  <c r="EN67" i="2"/>
  <c r="EM67" i="2"/>
  <c r="EB67" i="2"/>
  <c r="ED67" i="2" s="1"/>
  <c r="DU67" i="2"/>
  <c r="DT67" i="2"/>
  <c r="DV67" i="2" s="1"/>
  <c r="DK67" i="2"/>
  <c r="DI67" i="2"/>
  <c r="DD67" i="2"/>
  <c r="DB67" i="2"/>
  <c r="DA67" i="2"/>
  <c r="CR67" i="2"/>
  <c r="CP67" i="2"/>
  <c r="CM67" i="2"/>
  <c r="CK67" i="2"/>
  <c r="CI67" i="2"/>
  <c r="CH67" i="2"/>
  <c r="BW67" i="2"/>
  <c r="BY67" i="2" s="1"/>
  <c r="BT67" i="2"/>
  <c r="BP67" i="2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T66" i="2" s="1"/>
  <c r="GF66" i="2"/>
  <c r="GH66" i="2" s="1"/>
  <c r="GD66" i="2"/>
  <c r="FZ66" i="2"/>
  <c r="FY66" i="2"/>
  <c r="FN66" i="2"/>
  <c r="FP66" i="2" s="1"/>
  <c r="FG66" i="2"/>
  <c r="FF66" i="2"/>
  <c r="EW66" i="2"/>
  <c r="EU66" i="2"/>
  <c r="EO66" i="2"/>
  <c r="EN66" i="2"/>
  <c r="ER66" i="2" s="1"/>
  <c r="EM66" i="2"/>
  <c r="ED66" i="2"/>
  <c r="EB66" i="2"/>
  <c r="DY66" i="2"/>
  <c r="DU66" i="2"/>
  <c r="DT66" i="2"/>
  <c r="DI66" i="2"/>
  <c r="DK66" i="2" s="1"/>
  <c r="DB66" i="2"/>
  <c r="DF66" i="2" s="1"/>
  <c r="DA66" i="2"/>
  <c r="CP66" i="2"/>
  <c r="CR66" i="2" s="1"/>
  <c r="CI66" i="2"/>
  <c r="CH66" i="2"/>
  <c r="BY66" i="2"/>
  <c r="BW66" i="2"/>
  <c r="BP66" i="2"/>
  <c r="BO66" i="2"/>
  <c r="BQ66" i="2" s="1"/>
  <c r="BF66" i="2"/>
  <c r="BD66" i="2"/>
  <c r="BA66" i="2"/>
  <c r="AW66" i="2"/>
  <c r="AV66" i="2"/>
  <c r="AK66" i="2"/>
  <c r="AM66" i="2" s="1"/>
  <c r="AH66" i="2"/>
  <c r="AD66" i="2"/>
  <c r="AC66" i="2"/>
  <c r="T66" i="2"/>
  <c r="R66" i="2"/>
  <c r="L66" i="2"/>
  <c r="K66" i="2"/>
  <c r="HT65" i="2"/>
  <c r="HR65" i="2"/>
  <c r="HL65" i="2"/>
  <c r="HK65" i="2"/>
  <c r="HA65" i="2"/>
  <c r="GY65" i="2"/>
  <c r="GS65" i="2"/>
  <c r="GR65" i="2"/>
  <c r="GW65" i="2" s="1"/>
  <c r="GH65" i="2"/>
  <c r="GF65" i="2"/>
  <c r="FZ65" i="2"/>
  <c r="FY65" i="2"/>
  <c r="GD65" i="2" s="1"/>
  <c r="FP65" i="2"/>
  <c r="FN65" i="2"/>
  <c r="FK65" i="2"/>
  <c r="FG65" i="2"/>
  <c r="FF65" i="2"/>
  <c r="EW65" i="2"/>
  <c r="EU65" i="2"/>
  <c r="EN65" i="2"/>
  <c r="EM65" i="2"/>
  <c r="ED65" i="2"/>
  <c r="EB65" i="2"/>
  <c r="DU65" i="2"/>
  <c r="DT65" i="2"/>
  <c r="DV65" i="2" s="1"/>
  <c r="DK65" i="2"/>
  <c r="DI65" i="2"/>
  <c r="DB65" i="2"/>
  <c r="DA65" i="2"/>
  <c r="CR65" i="2"/>
  <c r="CP65" i="2"/>
  <c r="CM65" i="2"/>
  <c r="CK65" i="2"/>
  <c r="CI65" i="2"/>
  <c r="CH65" i="2"/>
  <c r="BW65" i="2"/>
  <c r="BY65" i="2" s="1"/>
  <c r="BT65" i="2"/>
  <c r="BP65" i="2"/>
  <c r="BO65" i="2"/>
  <c r="BF65" i="2"/>
  <c r="BD65" i="2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HP64" i="2" s="1"/>
  <c r="GY64" i="2"/>
  <c r="HA64" i="2" s="1"/>
  <c r="GW64" i="2"/>
  <c r="GU64" i="2"/>
  <c r="GV64" i="2" s="1"/>
  <c r="GZ64" i="2" s="1"/>
  <c r="HB64" i="2" s="1"/>
  <c r="GS64" i="2"/>
  <c r="GR64" i="2"/>
  <c r="GT64" i="2" s="1"/>
  <c r="GF64" i="2"/>
  <c r="GH64" i="2" s="1"/>
  <c r="GD64" i="2"/>
  <c r="FZ64" i="2"/>
  <c r="FY64" i="2"/>
  <c r="FN64" i="2"/>
  <c r="FP64" i="2" s="1"/>
  <c r="FG64" i="2"/>
  <c r="FF64" i="2"/>
  <c r="EW64" i="2"/>
  <c r="EU64" i="2"/>
  <c r="EO64" i="2"/>
  <c r="EN64" i="2"/>
  <c r="EM64" i="2"/>
  <c r="ED64" i="2"/>
  <c r="EB64" i="2"/>
  <c r="DY64" i="2"/>
  <c r="DU64" i="2"/>
  <c r="DT64" i="2"/>
  <c r="DI64" i="2"/>
  <c r="DK64" i="2" s="1"/>
  <c r="DB64" i="2"/>
  <c r="DF64" i="2" s="1"/>
  <c r="DA64" i="2"/>
  <c r="CP64" i="2"/>
  <c r="CR64" i="2" s="1"/>
  <c r="CI64" i="2"/>
  <c r="CH64" i="2"/>
  <c r="BY64" i="2"/>
  <c r="BW64" i="2"/>
  <c r="BP64" i="2"/>
  <c r="BO64" i="2"/>
  <c r="BQ64" i="2" s="1"/>
  <c r="BF64" i="2"/>
  <c r="BD64" i="2"/>
  <c r="BA64" i="2"/>
  <c r="AW64" i="2"/>
  <c r="AV64" i="2"/>
  <c r="AK64" i="2"/>
  <c r="AM64" i="2" s="1"/>
  <c r="AH64" i="2"/>
  <c r="AD64" i="2"/>
  <c r="AC64" i="2"/>
  <c r="T64" i="2"/>
  <c r="R64" i="2"/>
  <c r="L64" i="2"/>
  <c r="K64" i="2"/>
  <c r="HT63" i="2"/>
  <c r="HR63" i="2"/>
  <c r="HL63" i="2"/>
  <c r="HK63" i="2"/>
  <c r="HA63" i="2"/>
  <c r="GY63" i="2"/>
  <c r="GS63" i="2"/>
  <c r="GR63" i="2"/>
  <c r="GW63" i="2" s="1"/>
  <c r="GH63" i="2"/>
  <c r="GF63" i="2"/>
  <c r="FZ63" i="2"/>
  <c r="FY63" i="2"/>
  <c r="GD63" i="2" s="1"/>
  <c r="FP63" i="2"/>
  <c r="FN63" i="2"/>
  <c r="FK63" i="2"/>
  <c r="FG63" i="2"/>
  <c r="FF63" i="2"/>
  <c r="EW63" i="2"/>
  <c r="EU63" i="2"/>
  <c r="ER63" i="2"/>
  <c r="EN63" i="2"/>
  <c r="EM63" i="2"/>
  <c r="EO63" i="2" s="1"/>
  <c r="ED63" i="2"/>
  <c r="EB63" i="2"/>
  <c r="DU63" i="2"/>
  <c r="DT63" i="2"/>
  <c r="DV63" i="2" s="1"/>
  <c r="DK63" i="2"/>
  <c r="DI63" i="2"/>
  <c r="DB63" i="2"/>
  <c r="DF63" i="2" s="1"/>
  <c r="DA63" i="2"/>
  <c r="CR63" i="2"/>
  <c r="CP63" i="2"/>
  <c r="CM63" i="2"/>
  <c r="CK63" i="2"/>
  <c r="CI63" i="2"/>
  <c r="CH63" i="2"/>
  <c r="BW63" i="2"/>
  <c r="BY63" i="2" s="1"/>
  <c r="BT63" i="2"/>
  <c r="BP63" i="2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N63" i="2" s="1"/>
  <c r="K63" i="2"/>
  <c r="HR62" i="2"/>
  <c r="HT62" i="2" s="1"/>
  <c r="HL62" i="2"/>
  <c r="HK62" i="2"/>
  <c r="HP62" i="2" s="1"/>
  <c r="GY62" i="2"/>
  <c r="HA62" i="2" s="1"/>
  <c r="GW62" i="2"/>
  <c r="GS62" i="2"/>
  <c r="GR62" i="2"/>
  <c r="GT62" i="2" s="1"/>
  <c r="GF62" i="2"/>
  <c r="GH62" i="2" s="1"/>
  <c r="GD62" i="2"/>
  <c r="FZ62" i="2"/>
  <c r="FY62" i="2"/>
  <c r="FP62" i="2"/>
  <c r="FN62" i="2"/>
  <c r="FG62" i="2"/>
  <c r="FF62" i="2"/>
  <c r="EW62" i="2"/>
  <c r="EU62" i="2"/>
  <c r="EO62" i="2"/>
  <c r="EN62" i="2"/>
  <c r="ER62" i="2" s="1"/>
  <c r="EM62" i="2"/>
  <c r="ED62" i="2"/>
  <c r="EB62" i="2"/>
  <c r="DY62" i="2"/>
  <c r="DZ62" i="2" s="1"/>
  <c r="DU62" i="2"/>
  <c r="DT62" i="2"/>
  <c r="DI62" i="2"/>
  <c r="DK62" i="2" s="1"/>
  <c r="DB62" i="2"/>
  <c r="DF62" i="2" s="1"/>
  <c r="DA62" i="2"/>
  <c r="CP62" i="2"/>
  <c r="CR62" i="2" s="1"/>
  <c r="CI62" i="2"/>
  <c r="CH62" i="2"/>
  <c r="BY62" i="2"/>
  <c r="BW62" i="2"/>
  <c r="BQ62" i="2"/>
  <c r="BP62" i="2"/>
  <c r="BO62" i="2"/>
  <c r="BF62" i="2"/>
  <c r="BD62" i="2"/>
  <c r="BA62" i="2"/>
  <c r="AW62" i="2"/>
  <c r="AV62" i="2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HA61" i="2"/>
  <c r="GY61" i="2"/>
  <c r="GS61" i="2"/>
  <c r="GR61" i="2"/>
  <c r="GW61" i="2" s="1"/>
  <c r="GH61" i="2"/>
  <c r="GF61" i="2"/>
  <c r="FZ61" i="2"/>
  <c r="FY61" i="2"/>
  <c r="FP61" i="2"/>
  <c r="FN61" i="2"/>
  <c r="FK61" i="2"/>
  <c r="FG61" i="2"/>
  <c r="FF61" i="2"/>
  <c r="EW61" i="2"/>
  <c r="EU61" i="2"/>
  <c r="EN61" i="2"/>
  <c r="EM61" i="2"/>
  <c r="EO61" i="2" s="1"/>
  <c r="EB61" i="2"/>
  <c r="ED61" i="2" s="1"/>
  <c r="DU61" i="2"/>
  <c r="DT61" i="2"/>
  <c r="DV61" i="2" s="1"/>
  <c r="DK61" i="2"/>
  <c r="DI61" i="2"/>
  <c r="DB61" i="2"/>
  <c r="DF61" i="2" s="1"/>
  <c r="DA61" i="2"/>
  <c r="CR61" i="2"/>
  <c r="CP61" i="2"/>
  <c r="CM61" i="2"/>
  <c r="CK61" i="2"/>
  <c r="CI61" i="2"/>
  <c r="CH61" i="2"/>
  <c r="BW61" i="2"/>
  <c r="BY61" i="2" s="1"/>
  <c r="BT61" i="2"/>
  <c r="BP61" i="2"/>
  <c r="BO61" i="2"/>
  <c r="BF61" i="2"/>
  <c r="BD61" i="2"/>
  <c r="AW61" i="2"/>
  <c r="AV61" i="2"/>
  <c r="AK61" i="2"/>
  <c r="AM61" i="2" s="1"/>
  <c r="AF61" i="2"/>
  <c r="AD61" i="2"/>
  <c r="AC61" i="2"/>
  <c r="AH61" i="2" s="1"/>
  <c r="T61" i="2"/>
  <c r="R61" i="2"/>
  <c r="L61" i="2"/>
  <c r="K61" i="2"/>
  <c r="HR60" i="2"/>
  <c r="HT60" i="2" s="1"/>
  <c r="HL60" i="2"/>
  <c r="HK60" i="2"/>
  <c r="HP60" i="2" s="1"/>
  <c r="GY60" i="2"/>
  <c r="HA60" i="2" s="1"/>
  <c r="GW60" i="2"/>
  <c r="GS60" i="2"/>
  <c r="GR60" i="2"/>
  <c r="GT60" i="2" s="1"/>
  <c r="GF60" i="2"/>
  <c r="GH60" i="2" s="1"/>
  <c r="GD60" i="2"/>
  <c r="FZ60" i="2"/>
  <c r="FY60" i="2"/>
  <c r="FN60" i="2"/>
  <c r="FP60" i="2" s="1"/>
  <c r="FG60" i="2"/>
  <c r="FF60" i="2"/>
  <c r="EW60" i="2"/>
  <c r="EU60" i="2"/>
  <c r="EO60" i="2"/>
  <c r="EN60" i="2"/>
  <c r="ER60" i="2" s="1"/>
  <c r="EM60" i="2"/>
  <c r="ED60" i="2"/>
  <c r="EB60" i="2"/>
  <c r="DY60" i="2"/>
  <c r="DW60" i="2"/>
  <c r="DU60" i="2"/>
  <c r="DT60" i="2"/>
  <c r="DI60" i="2"/>
  <c r="DK60" i="2" s="1"/>
  <c r="DB60" i="2"/>
  <c r="DF60" i="2" s="1"/>
  <c r="DA60" i="2"/>
  <c r="CP60" i="2"/>
  <c r="CR60" i="2" s="1"/>
  <c r="CI60" i="2"/>
  <c r="CH60" i="2"/>
  <c r="BY60" i="2"/>
  <c r="BW60" i="2"/>
  <c r="BP60" i="2"/>
  <c r="BO60" i="2"/>
  <c r="BQ60" i="2" s="1"/>
  <c r="BF60" i="2"/>
  <c r="BD60" i="2"/>
  <c r="BA60" i="2"/>
  <c r="AW60" i="2"/>
  <c r="AV60" i="2"/>
  <c r="AK60" i="2"/>
  <c r="AM60" i="2" s="1"/>
  <c r="AH60" i="2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K59" i="2"/>
  <c r="FG59" i="2"/>
  <c r="FF59" i="2"/>
  <c r="EW59" i="2"/>
  <c r="EU59" i="2"/>
  <c r="ER59" i="2"/>
  <c r="EN59" i="2"/>
  <c r="EM59" i="2"/>
  <c r="EO59" i="2" s="1"/>
  <c r="EB59" i="2"/>
  <c r="ED59" i="2" s="1"/>
  <c r="DU59" i="2"/>
  <c r="DT59" i="2"/>
  <c r="DV59" i="2" s="1"/>
  <c r="DK59" i="2"/>
  <c r="DI59" i="2"/>
  <c r="DB59" i="2"/>
  <c r="DA59" i="2"/>
  <c r="CR59" i="2"/>
  <c r="CP59" i="2"/>
  <c r="CM59" i="2"/>
  <c r="CK59" i="2"/>
  <c r="CI59" i="2"/>
  <c r="CH59" i="2"/>
  <c r="BW59" i="2"/>
  <c r="BY59" i="2" s="1"/>
  <c r="BT59" i="2"/>
  <c r="BP59" i="2"/>
  <c r="BO59" i="2"/>
  <c r="BD59" i="2"/>
  <c r="BF59" i="2" s="1"/>
  <c r="AW59" i="2"/>
  <c r="AV59" i="2"/>
  <c r="AK59" i="2"/>
  <c r="AM59" i="2" s="1"/>
  <c r="AD59" i="2"/>
  <c r="AC59" i="2"/>
  <c r="AH59" i="2" s="1"/>
  <c r="T59" i="2"/>
  <c r="R59" i="2"/>
  <c r="L59" i="2"/>
  <c r="K59" i="2"/>
  <c r="HR58" i="2"/>
  <c r="HT58" i="2" s="1"/>
  <c r="HL58" i="2"/>
  <c r="HK58" i="2"/>
  <c r="HP58" i="2" s="1"/>
  <c r="GY58" i="2"/>
  <c r="HA58" i="2" s="1"/>
  <c r="GW58" i="2"/>
  <c r="GS58" i="2"/>
  <c r="GR58" i="2"/>
  <c r="GT58" i="2" s="1"/>
  <c r="GF58" i="2"/>
  <c r="GH58" i="2" s="1"/>
  <c r="GD58" i="2"/>
  <c r="FZ58" i="2"/>
  <c r="FY58" i="2"/>
  <c r="FP58" i="2"/>
  <c r="FN58" i="2"/>
  <c r="FG58" i="2"/>
  <c r="FF58" i="2"/>
  <c r="EW58" i="2"/>
  <c r="EU58" i="2"/>
  <c r="EO58" i="2"/>
  <c r="EN58" i="2"/>
  <c r="ER58" i="2" s="1"/>
  <c r="EM58" i="2"/>
  <c r="ED58" i="2"/>
  <c r="EB58" i="2"/>
  <c r="DY58" i="2"/>
  <c r="DU58" i="2"/>
  <c r="DT58" i="2"/>
  <c r="DI58" i="2"/>
  <c r="DK58" i="2" s="1"/>
  <c r="DB58" i="2"/>
  <c r="DF58" i="2" s="1"/>
  <c r="DA58" i="2"/>
  <c r="CR58" i="2"/>
  <c r="CP58" i="2"/>
  <c r="CI58" i="2"/>
  <c r="CH58" i="2"/>
  <c r="CJ58" i="2" s="1"/>
  <c r="BW58" i="2"/>
  <c r="BY58" i="2" s="1"/>
  <c r="BT58" i="2"/>
  <c r="BR58" i="2"/>
  <c r="BP58" i="2"/>
  <c r="BO58" i="2"/>
  <c r="BD58" i="2"/>
  <c r="BF58" i="2" s="1"/>
  <c r="BA58" i="2"/>
  <c r="AW58" i="2"/>
  <c r="AV58" i="2"/>
  <c r="AM58" i="2"/>
  <c r="AK58" i="2"/>
  <c r="AD58" i="2"/>
  <c r="AC58" i="2"/>
  <c r="T58" i="2"/>
  <c r="R58" i="2"/>
  <c r="N58" i="2"/>
  <c r="L58" i="2"/>
  <c r="K58" i="2"/>
  <c r="HR57" i="2"/>
  <c r="HT57" i="2" s="1"/>
  <c r="HP57" i="2"/>
  <c r="HL57" i="2"/>
  <c r="HK57" i="2"/>
  <c r="GY57" i="2"/>
  <c r="HA57" i="2" s="1"/>
  <c r="GS57" i="2"/>
  <c r="GR57" i="2"/>
  <c r="GH57" i="2"/>
  <c r="GF57" i="2"/>
  <c r="FZ57" i="2"/>
  <c r="FY57" i="2"/>
  <c r="FP57" i="2"/>
  <c r="FN57" i="2"/>
  <c r="FK57" i="2"/>
  <c r="FG57" i="2"/>
  <c r="FF57" i="2"/>
  <c r="EU57" i="2"/>
  <c r="EW57" i="2" s="1"/>
  <c r="EN57" i="2"/>
  <c r="EM57" i="2"/>
  <c r="EO57" i="2" s="1"/>
  <c r="ED57" i="2"/>
  <c r="EB57" i="2"/>
  <c r="DV57" i="2"/>
  <c r="DU57" i="2"/>
  <c r="DY57" i="2" s="1"/>
  <c r="DT57" i="2"/>
  <c r="DI57" i="2"/>
  <c r="DK57" i="2" s="1"/>
  <c r="DF57" i="2"/>
  <c r="DB57" i="2"/>
  <c r="DA57" i="2"/>
  <c r="CR57" i="2"/>
  <c r="CP57" i="2"/>
  <c r="CJ57" i="2"/>
  <c r="CI57" i="2"/>
  <c r="CH57" i="2"/>
  <c r="BW57" i="2"/>
  <c r="BY57" i="2" s="1"/>
  <c r="BT57" i="2"/>
  <c r="BR57" i="2"/>
  <c r="BQ57" i="2"/>
  <c r="BS57" i="2" s="1"/>
  <c r="BX57" i="2" s="1"/>
  <c r="BZ57" i="2" s="1"/>
  <c r="BP57" i="2"/>
  <c r="BO57" i="2"/>
  <c r="BD57" i="2"/>
  <c r="BF57" i="2" s="1"/>
  <c r="AW57" i="2"/>
  <c r="AV57" i="2"/>
  <c r="AM57" i="2"/>
  <c r="AK57" i="2"/>
  <c r="AD57" i="2"/>
  <c r="AC57" i="2"/>
  <c r="AE57" i="2" s="1"/>
  <c r="T57" i="2"/>
  <c r="R57" i="2"/>
  <c r="N57" i="2"/>
  <c r="L57" i="2"/>
  <c r="K57" i="2"/>
  <c r="HR56" i="2"/>
  <c r="HT56" i="2" s="1"/>
  <c r="HP56" i="2"/>
  <c r="HL56" i="2"/>
  <c r="HK56" i="2"/>
  <c r="HA56" i="2"/>
  <c r="GY56" i="2"/>
  <c r="GS56" i="2"/>
  <c r="GR56" i="2"/>
  <c r="GH56" i="2"/>
  <c r="GF56" i="2"/>
  <c r="FZ56" i="2"/>
  <c r="GB56" i="2" s="1"/>
  <c r="FY56" i="2"/>
  <c r="FP56" i="2"/>
  <c r="FN56" i="2"/>
  <c r="FK56" i="2"/>
  <c r="FG56" i="2"/>
  <c r="FF56" i="2"/>
  <c r="EU56" i="2"/>
  <c r="EW56" i="2" s="1"/>
  <c r="EN56" i="2"/>
  <c r="EM56" i="2"/>
  <c r="EO56" i="2" s="1"/>
  <c r="ED56" i="2"/>
  <c r="EB56" i="2"/>
  <c r="DW56" i="2"/>
  <c r="DX56" i="2" s="1"/>
  <c r="EC56" i="2" s="1"/>
  <c r="EE56" i="2" s="1"/>
  <c r="DV56" i="2"/>
  <c r="DU56" i="2"/>
  <c r="DY56" i="2" s="1"/>
  <c r="DT56" i="2"/>
  <c r="DI56" i="2"/>
  <c r="DK56" i="2" s="1"/>
  <c r="DF56" i="2"/>
  <c r="DB56" i="2"/>
  <c r="DD56" i="2" s="1"/>
  <c r="DA56" i="2"/>
  <c r="CR56" i="2"/>
  <c r="CP56" i="2"/>
  <c r="CI56" i="2"/>
  <c r="CH56" i="2"/>
  <c r="CJ56" i="2" s="1"/>
  <c r="BW56" i="2"/>
  <c r="BY56" i="2" s="1"/>
  <c r="BT56" i="2"/>
  <c r="BR56" i="2"/>
  <c r="BP56" i="2"/>
  <c r="BO56" i="2"/>
  <c r="BD56" i="2"/>
  <c r="BF56" i="2" s="1"/>
  <c r="BA56" i="2"/>
  <c r="AW56" i="2"/>
  <c r="AV56" i="2"/>
  <c r="AM56" i="2"/>
  <c r="AK56" i="2"/>
  <c r="AD56" i="2"/>
  <c r="AC56" i="2"/>
  <c r="T56" i="2"/>
  <c r="R56" i="2"/>
  <c r="N56" i="2"/>
  <c r="L56" i="2"/>
  <c r="K56" i="2"/>
  <c r="HR55" i="2"/>
  <c r="HT55" i="2" s="1"/>
  <c r="HP55" i="2"/>
  <c r="HL55" i="2"/>
  <c r="HK55" i="2"/>
  <c r="GY55" i="2"/>
  <c r="HA55" i="2" s="1"/>
  <c r="GS55" i="2"/>
  <c r="GR55" i="2"/>
  <c r="GH55" i="2"/>
  <c r="GF55" i="2"/>
  <c r="FZ55" i="2"/>
  <c r="FY55" i="2"/>
  <c r="FP55" i="2"/>
  <c r="FN55" i="2"/>
  <c r="FK55" i="2"/>
  <c r="FG55" i="2"/>
  <c r="FF55" i="2"/>
  <c r="EU55" i="2"/>
  <c r="EW55" i="2" s="1"/>
  <c r="EN55" i="2"/>
  <c r="EM55" i="2"/>
  <c r="EO55" i="2" s="1"/>
  <c r="ED55" i="2"/>
  <c r="EB55" i="2"/>
  <c r="DV55" i="2"/>
  <c r="DU55" i="2"/>
  <c r="DY55" i="2" s="1"/>
  <c r="DT55" i="2"/>
  <c r="DI55" i="2"/>
  <c r="DK55" i="2" s="1"/>
  <c r="DF55" i="2"/>
  <c r="DB55" i="2"/>
  <c r="DA55" i="2"/>
  <c r="CR55" i="2"/>
  <c r="CP55" i="2"/>
  <c r="CI55" i="2"/>
  <c r="CH55" i="2"/>
  <c r="CJ55" i="2" s="1"/>
  <c r="BW55" i="2"/>
  <c r="BY55" i="2" s="1"/>
  <c r="BT55" i="2"/>
  <c r="BR55" i="2"/>
  <c r="BP55" i="2"/>
  <c r="BO55" i="2"/>
  <c r="BD55" i="2"/>
  <c r="BF55" i="2" s="1"/>
  <c r="AW55" i="2"/>
  <c r="AV55" i="2"/>
  <c r="AM55" i="2"/>
  <c r="AK55" i="2"/>
  <c r="AD55" i="2"/>
  <c r="AC55" i="2"/>
  <c r="T55" i="2"/>
  <c r="R55" i="2"/>
  <c r="N55" i="2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GB54" i="2" s="1"/>
  <c r="FY54" i="2"/>
  <c r="FP54" i="2"/>
  <c r="FN54" i="2"/>
  <c r="FK54" i="2"/>
  <c r="FG54" i="2"/>
  <c r="FF54" i="2"/>
  <c r="EU54" i="2"/>
  <c r="EW54" i="2" s="1"/>
  <c r="EN54" i="2"/>
  <c r="EM54" i="2"/>
  <c r="EO54" i="2" s="1"/>
  <c r="ED54" i="2"/>
  <c r="EB54" i="2"/>
  <c r="DV54" i="2"/>
  <c r="DU54" i="2"/>
  <c r="DY54" i="2" s="1"/>
  <c r="DZ54" i="2" s="1"/>
  <c r="DT54" i="2"/>
  <c r="DI54" i="2"/>
  <c r="DK54" i="2" s="1"/>
  <c r="DF54" i="2"/>
  <c r="DB54" i="2"/>
  <c r="DA54" i="2"/>
  <c r="CR54" i="2"/>
  <c r="CP54" i="2"/>
  <c r="CI54" i="2"/>
  <c r="CH54" i="2"/>
  <c r="BW54" i="2"/>
  <c r="BY54" i="2" s="1"/>
  <c r="BT54" i="2"/>
  <c r="BR54" i="2"/>
  <c r="BP54" i="2"/>
  <c r="BO54" i="2"/>
  <c r="BD54" i="2"/>
  <c r="BF54" i="2" s="1"/>
  <c r="BA54" i="2"/>
  <c r="AW54" i="2"/>
  <c r="AV54" i="2"/>
  <c r="AM54" i="2"/>
  <c r="AK54" i="2"/>
  <c r="AD54" i="2"/>
  <c r="AC54" i="2"/>
  <c r="T54" i="2"/>
  <c r="R54" i="2"/>
  <c r="N54" i="2"/>
  <c r="L54" i="2"/>
  <c r="K54" i="2"/>
  <c r="HR53" i="2"/>
  <c r="HT53" i="2" s="1"/>
  <c r="HP53" i="2"/>
  <c r="HL53" i="2"/>
  <c r="HK53" i="2"/>
  <c r="GY53" i="2"/>
  <c r="HA53" i="2" s="1"/>
  <c r="GS53" i="2"/>
  <c r="GR53" i="2"/>
  <c r="GH53" i="2"/>
  <c r="GF53" i="2"/>
  <c r="FZ53" i="2"/>
  <c r="FY53" i="2"/>
  <c r="FP53" i="2"/>
  <c r="FN53" i="2"/>
  <c r="FK53" i="2"/>
  <c r="FG53" i="2"/>
  <c r="FF53" i="2"/>
  <c r="EW53" i="2"/>
  <c r="EU53" i="2"/>
  <c r="EN53" i="2"/>
  <c r="EM53" i="2"/>
  <c r="EO53" i="2" s="1"/>
  <c r="ED53" i="2"/>
  <c r="EB53" i="2"/>
  <c r="DW53" i="2"/>
  <c r="DX53" i="2" s="1"/>
  <c r="EC53" i="2" s="1"/>
  <c r="EE53" i="2" s="1"/>
  <c r="DV53" i="2"/>
  <c r="DU53" i="2"/>
  <c r="DY53" i="2" s="1"/>
  <c r="DT53" i="2"/>
  <c r="DI53" i="2"/>
  <c r="DK53" i="2" s="1"/>
  <c r="DF53" i="2"/>
  <c r="DB53" i="2"/>
  <c r="DD53" i="2" s="1"/>
  <c r="DA53" i="2"/>
  <c r="CR53" i="2"/>
  <c r="CP53" i="2"/>
  <c r="CI53" i="2"/>
  <c r="CH53" i="2"/>
  <c r="CJ53" i="2" s="1"/>
  <c r="BW53" i="2"/>
  <c r="BY53" i="2" s="1"/>
  <c r="BT53" i="2"/>
  <c r="BR53" i="2"/>
  <c r="BP53" i="2"/>
  <c r="BO53" i="2"/>
  <c r="BD53" i="2"/>
  <c r="BF53" i="2" s="1"/>
  <c r="BA53" i="2"/>
  <c r="AW53" i="2"/>
  <c r="AV53" i="2"/>
  <c r="AM53" i="2"/>
  <c r="AK53" i="2"/>
  <c r="AD53" i="2"/>
  <c r="AC53" i="2"/>
  <c r="AE53" i="2" s="1"/>
  <c r="T53" i="2"/>
  <c r="R53" i="2"/>
  <c r="N53" i="2"/>
  <c r="L53" i="2"/>
  <c r="K53" i="2"/>
  <c r="HR52" i="2"/>
  <c r="HT52" i="2" s="1"/>
  <c r="HP52" i="2"/>
  <c r="HL52" i="2"/>
  <c r="HK52" i="2"/>
  <c r="GY52" i="2"/>
  <c r="HA52" i="2" s="1"/>
  <c r="GS52" i="2"/>
  <c r="GR52" i="2"/>
  <c r="GH52" i="2"/>
  <c r="GF52" i="2"/>
  <c r="FZ52" i="2"/>
  <c r="FY52" i="2"/>
  <c r="FP52" i="2"/>
  <c r="FN52" i="2"/>
  <c r="FK52" i="2"/>
  <c r="FG52" i="2"/>
  <c r="FF52" i="2"/>
  <c r="EU52" i="2"/>
  <c r="EW52" i="2" s="1"/>
  <c r="EN52" i="2"/>
  <c r="EM52" i="2"/>
  <c r="EO52" i="2" s="1"/>
  <c r="ED52" i="2"/>
  <c r="EB52" i="2"/>
  <c r="DV52" i="2"/>
  <c r="DU52" i="2"/>
  <c r="DY52" i="2" s="1"/>
  <c r="DT52" i="2"/>
  <c r="DI52" i="2"/>
  <c r="DK52" i="2" s="1"/>
  <c r="DF52" i="2"/>
  <c r="DB52" i="2"/>
  <c r="DA52" i="2"/>
  <c r="CR52" i="2"/>
  <c r="CP52" i="2"/>
  <c r="CI52" i="2"/>
  <c r="CH52" i="2"/>
  <c r="BW52" i="2"/>
  <c r="BY52" i="2" s="1"/>
  <c r="BT52" i="2"/>
  <c r="BR52" i="2"/>
  <c r="BP52" i="2"/>
  <c r="BO52" i="2"/>
  <c r="BD52" i="2"/>
  <c r="BF52" i="2" s="1"/>
  <c r="BA52" i="2"/>
  <c r="AW52" i="2"/>
  <c r="AV52" i="2"/>
  <c r="AM52" i="2"/>
  <c r="AK52" i="2"/>
  <c r="AD52" i="2"/>
  <c r="AC52" i="2"/>
  <c r="T52" i="2"/>
  <c r="R52" i="2"/>
  <c r="N52" i="2"/>
  <c r="L52" i="2"/>
  <c r="K52" i="2"/>
  <c r="HR51" i="2"/>
  <c r="HT51" i="2" s="1"/>
  <c r="HP51" i="2"/>
  <c r="HL51" i="2"/>
  <c r="HK51" i="2"/>
  <c r="GY51" i="2"/>
  <c r="HA51" i="2" s="1"/>
  <c r="GS51" i="2"/>
  <c r="GR51" i="2"/>
  <c r="GH51" i="2"/>
  <c r="GF51" i="2"/>
  <c r="FZ51" i="2"/>
  <c r="FY51" i="2"/>
  <c r="FP51" i="2"/>
  <c r="FN51" i="2"/>
  <c r="FK51" i="2"/>
  <c r="FG51" i="2"/>
  <c r="FF51" i="2"/>
  <c r="EU51" i="2"/>
  <c r="EW51" i="2" s="1"/>
  <c r="EN51" i="2"/>
  <c r="EM51" i="2"/>
  <c r="EO51" i="2" s="1"/>
  <c r="ED51" i="2"/>
  <c r="EB51" i="2"/>
  <c r="DW51" i="2"/>
  <c r="DX51" i="2" s="1"/>
  <c r="EC51" i="2" s="1"/>
  <c r="EE51" i="2" s="1"/>
  <c r="DV51" i="2"/>
  <c r="DU51" i="2"/>
  <c r="DY51" i="2" s="1"/>
  <c r="DT51" i="2"/>
  <c r="DI51" i="2"/>
  <c r="DK51" i="2" s="1"/>
  <c r="DF51" i="2"/>
  <c r="DB51" i="2"/>
  <c r="DD51" i="2" s="1"/>
  <c r="DA51" i="2"/>
  <c r="CR51" i="2"/>
  <c r="CP51" i="2"/>
  <c r="CI51" i="2"/>
  <c r="CH51" i="2"/>
  <c r="BW51" i="2"/>
  <c r="BY51" i="2" s="1"/>
  <c r="BT51" i="2"/>
  <c r="BR51" i="2"/>
  <c r="BP51" i="2"/>
  <c r="BO51" i="2"/>
  <c r="BD51" i="2"/>
  <c r="BF51" i="2" s="1"/>
  <c r="AW51" i="2"/>
  <c r="AV51" i="2"/>
  <c r="BA51" i="2" s="1"/>
  <c r="AM51" i="2"/>
  <c r="AK51" i="2"/>
  <c r="AD51" i="2"/>
  <c r="AC51" i="2"/>
  <c r="AE51" i="2" s="1"/>
  <c r="T51" i="2"/>
  <c r="R51" i="2"/>
  <c r="N51" i="2"/>
  <c r="L51" i="2"/>
  <c r="K51" i="2"/>
  <c r="HR50" i="2"/>
  <c r="HT50" i="2" s="1"/>
  <c r="HP50" i="2"/>
  <c r="HL50" i="2"/>
  <c r="HK50" i="2"/>
  <c r="GY50" i="2"/>
  <c r="HA50" i="2" s="1"/>
  <c r="GS50" i="2"/>
  <c r="GR50" i="2"/>
  <c r="GH50" i="2"/>
  <c r="GF50" i="2"/>
  <c r="GB50" i="2"/>
  <c r="FZ50" i="2"/>
  <c r="FY50" i="2"/>
  <c r="FP50" i="2"/>
  <c r="FN50" i="2"/>
  <c r="FK50" i="2"/>
  <c r="FG50" i="2"/>
  <c r="FF50" i="2"/>
  <c r="EU50" i="2"/>
  <c r="EW50" i="2" s="1"/>
  <c r="EN50" i="2"/>
  <c r="EM50" i="2"/>
  <c r="EO50" i="2" s="1"/>
  <c r="ED50" i="2"/>
  <c r="EB50" i="2"/>
  <c r="DV50" i="2"/>
  <c r="DU50" i="2"/>
  <c r="DY50" i="2" s="1"/>
  <c r="DT50" i="2"/>
  <c r="DI50" i="2"/>
  <c r="DK50" i="2" s="1"/>
  <c r="DF50" i="2"/>
  <c r="DB50" i="2"/>
  <c r="DD50" i="2" s="1"/>
  <c r="DA50" i="2"/>
  <c r="CR50" i="2"/>
  <c r="CP50" i="2"/>
  <c r="CI50" i="2"/>
  <c r="CH50" i="2"/>
  <c r="CJ50" i="2" s="1"/>
  <c r="BW50" i="2"/>
  <c r="BY50" i="2" s="1"/>
  <c r="BT50" i="2"/>
  <c r="BR50" i="2"/>
  <c r="BP50" i="2"/>
  <c r="BO50" i="2"/>
  <c r="BD50" i="2"/>
  <c r="BF50" i="2" s="1"/>
  <c r="BA50" i="2"/>
  <c r="AW50" i="2"/>
  <c r="AV50" i="2"/>
  <c r="AM50" i="2"/>
  <c r="AK50" i="2"/>
  <c r="AD50" i="2"/>
  <c r="AC50" i="2"/>
  <c r="T50" i="2"/>
  <c r="R50" i="2"/>
  <c r="N50" i="2"/>
  <c r="L50" i="2"/>
  <c r="K50" i="2"/>
  <c r="HR49" i="2"/>
  <c r="HT49" i="2" s="1"/>
  <c r="HP49" i="2"/>
  <c r="HL49" i="2"/>
  <c r="HK49" i="2"/>
  <c r="GY49" i="2"/>
  <c r="HA49" i="2" s="1"/>
  <c r="GS49" i="2"/>
  <c r="GR49" i="2"/>
  <c r="GH49" i="2"/>
  <c r="GF49" i="2"/>
  <c r="FZ49" i="2"/>
  <c r="FY49" i="2"/>
  <c r="FP49" i="2"/>
  <c r="FN49" i="2"/>
  <c r="FK49" i="2"/>
  <c r="FG49" i="2"/>
  <c r="FF49" i="2"/>
  <c r="EU49" i="2"/>
  <c r="EW49" i="2" s="1"/>
  <c r="EN49" i="2"/>
  <c r="EM49" i="2"/>
  <c r="EO49" i="2" s="1"/>
  <c r="ED49" i="2"/>
  <c r="EB49" i="2"/>
  <c r="DV49" i="2"/>
  <c r="DU49" i="2"/>
  <c r="DY49" i="2" s="1"/>
  <c r="DT49" i="2"/>
  <c r="DI49" i="2"/>
  <c r="DK49" i="2" s="1"/>
  <c r="DF49" i="2"/>
  <c r="DB49" i="2"/>
  <c r="DA49" i="2"/>
  <c r="CR49" i="2"/>
  <c r="CP49" i="2"/>
  <c r="CJ49" i="2"/>
  <c r="CI49" i="2"/>
  <c r="CH49" i="2"/>
  <c r="BW49" i="2"/>
  <c r="BY49" i="2" s="1"/>
  <c r="BT49" i="2"/>
  <c r="BR49" i="2"/>
  <c r="BQ49" i="2"/>
  <c r="BS49" i="2" s="1"/>
  <c r="BX49" i="2" s="1"/>
  <c r="BZ49" i="2" s="1"/>
  <c r="BP49" i="2"/>
  <c r="BO49" i="2"/>
  <c r="BD49" i="2"/>
  <c r="BF49" i="2" s="1"/>
  <c r="AW49" i="2"/>
  <c r="AV49" i="2"/>
  <c r="AM49" i="2"/>
  <c r="AK49" i="2"/>
  <c r="AD49" i="2"/>
  <c r="AC49" i="2"/>
  <c r="AE49" i="2" s="1"/>
  <c r="T49" i="2"/>
  <c r="R49" i="2"/>
  <c r="N49" i="2"/>
  <c r="L49" i="2"/>
  <c r="K49" i="2"/>
  <c r="HR48" i="2"/>
  <c r="HT48" i="2" s="1"/>
  <c r="HP48" i="2"/>
  <c r="HL48" i="2"/>
  <c r="HK48" i="2"/>
  <c r="HA48" i="2"/>
  <c r="GY48" i="2"/>
  <c r="GS48" i="2"/>
  <c r="GR48" i="2"/>
  <c r="GH48" i="2"/>
  <c r="GF48" i="2"/>
  <c r="FZ48" i="2"/>
  <c r="GB48" i="2" s="1"/>
  <c r="FY48" i="2"/>
  <c r="FP48" i="2"/>
  <c r="FN48" i="2"/>
  <c r="FK48" i="2"/>
  <c r="FG48" i="2"/>
  <c r="FF48" i="2"/>
  <c r="EU48" i="2"/>
  <c r="EW48" i="2" s="1"/>
  <c r="EN48" i="2"/>
  <c r="EM48" i="2"/>
  <c r="EO48" i="2" s="1"/>
  <c r="ED48" i="2"/>
  <c r="EB48" i="2"/>
  <c r="DW48" i="2"/>
  <c r="DX48" i="2" s="1"/>
  <c r="EC48" i="2" s="1"/>
  <c r="EE48" i="2" s="1"/>
  <c r="DV48" i="2"/>
  <c r="DU48" i="2"/>
  <c r="DY48" i="2" s="1"/>
  <c r="DT48" i="2"/>
  <c r="DI48" i="2"/>
  <c r="DK48" i="2" s="1"/>
  <c r="DF48" i="2"/>
  <c r="DB48" i="2"/>
  <c r="DD48" i="2" s="1"/>
  <c r="DA48" i="2"/>
  <c r="CR48" i="2"/>
  <c r="CP48" i="2"/>
  <c r="CI48" i="2"/>
  <c r="CH48" i="2"/>
  <c r="CJ48" i="2" s="1"/>
  <c r="BW48" i="2"/>
  <c r="BY48" i="2" s="1"/>
  <c r="BT48" i="2"/>
  <c r="BR48" i="2"/>
  <c r="BP48" i="2"/>
  <c r="BO48" i="2"/>
  <c r="BD48" i="2"/>
  <c r="BF48" i="2" s="1"/>
  <c r="BA48" i="2"/>
  <c r="AW48" i="2"/>
  <c r="AV48" i="2"/>
  <c r="AM48" i="2"/>
  <c r="AK48" i="2"/>
  <c r="AD48" i="2"/>
  <c r="AC48" i="2"/>
  <c r="T48" i="2"/>
  <c r="R48" i="2"/>
  <c r="N48" i="2"/>
  <c r="L48" i="2"/>
  <c r="K48" i="2"/>
  <c r="HR47" i="2"/>
  <c r="HT47" i="2" s="1"/>
  <c r="HP47" i="2"/>
  <c r="HL47" i="2"/>
  <c r="HK47" i="2"/>
  <c r="GY47" i="2"/>
  <c r="HA47" i="2" s="1"/>
  <c r="GS47" i="2"/>
  <c r="GR47" i="2"/>
  <c r="GH47" i="2"/>
  <c r="GF47" i="2"/>
  <c r="FZ47" i="2"/>
  <c r="FY47" i="2"/>
  <c r="FP47" i="2"/>
  <c r="FN47" i="2"/>
  <c r="FK47" i="2"/>
  <c r="FG47" i="2"/>
  <c r="FF47" i="2"/>
  <c r="EU47" i="2"/>
  <c r="EW47" i="2" s="1"/>
  <c r="EN47" i="2"/>
  <c r="EM47" i="2"/>
  <c r="EO47" i="2" s="1"/>
  <c r="ED47" i="2"/>
  <c r="EB47" i="2"/>
  <c r="DV47" i="2"/>
  <c r="DU47" i="2"/>
  <c r="DY47" i="2" s="1"/>
  <c r="DT47" i="2"/>
  <c r="DI47" i="2"/>
  <c r="DK47" i="2" s="1"/>
  <c r="DF47" i="2"/>
  <c r="DB47" i="2"/>
  <c r="DA47" i="2"/>
  <c r="CR47" i="2"/>
  <c r="CP47" i="2"/>
  <c r="CI47" i="2"/>
  <c r="CH47" i="2"/>
  <c r="CJ47" i="2" s="1"/>
  <c r="BW47" i="2"/>
  <c r="BY47" i="2" s="1"/>
  <c r="BT47" i="2"/>
  <c r="BR47" i="2"/>
  <c r="BP47" i="2"/>
  <c r="BO47" i="2"/>
  <c r="BD47" i="2"/>
  <c r="BF47" i="2" s="1"/>
  <c r="AW47" i="2"/>
  <c r="AV47" i="2"/>
  <c r="AM47" i="2"/>
  <c r="AK47" i="2"/>
  <c r="AD47" i="2"/>
  <c r="AC47" i="2"/>
  <c r="T47" i="2"/>
  <c r="R47" i="2"/>
  <c r="N47" i="2"/>
  <c r="L47" i="2"/>
  <c r="K47" i="2"/>
  <c r="HR46" i="2"/>
  <c r="HT46" i="2" s="1"/>
  <c r="HP46" i="2"/>
  <c r="HL46" i="2"/>
  <c r="HK46" i="2"/>
  <c r="GY46" i="2"/>
  <c r="HA46" i="2" s="1"/>
  <c r="GS46" i="2"/>
  <c r="GR46" i="2"/>
  <c r="GH46" i="2"/>
  <c r="GF46" i="2"/>
  <c r="FZ46" i="2"/>
  <c r="GB46" i="2" s="1"/>
  <c r="FY46" i="2"/>
  <c r="FP46" i="2"/>
  <c r="FN46" i="2"/>
  <c r="FK46" i="2"/>
  <c r="FG46" i="2"/>
  <c r="FF46" i="2"/>
  <c r="EU46" i="2"/>
  <c r="EW46" i="2" s="1"/>
  <c r="EN46" i="2"/>
  <c r="EM46" i="2"/>
  <c r="EO46" i="2" s="1"/>
  <c r="ED46" i="2"/>
  <c r="EB46" i="2"/>
  <c r="DV46" i="2"/>
  <c r="DU46" i="2"/>
  <c r="DY46" i="2" s="1"/>
  <c r="DZ46" i="2" s="1"/>
  <c r="DT46" i="2"/>
  <c r="DI46" i="2"/>
  <c r="DK46" i="2" s="1"/>
  <c r="DF46" i="2"/>
  <c r="DB46" i="2"/>
  <c r="DA46" i="2"/>
  <c r="CR46" i="2"/>
  <c r="CP46" i="2"/>
  <c r="CI46" i="2"/>
  <c r="CH46" i="2"/>
  <c r="BW46" i="2"/>
  <c r="BY46" i="2" s="1"/>
  <c r="BT46" i="2"/>
  <c r="BR46" i="2"/>
  <c r="BP46" i="2"/>
  <c r="BO46" i="2"/>
  <c r="BD46" i="2"/>
  <c r="BF46" i="2" s="1"/>
  <c r="BA46" i="2"/>
  <c r="AW46" i="2"/>
  <c r="AV46" i="2"/>
  <c r="AM46" i="2"/>
  <c r="AK46" i="2"/>
  <c r="AD46" i="2"/>
  <c r="AC46" i="2"/>
  <c r="T46" i="2"/>
  <c r="R46" i="2"/>
  <c r="N46" i="2"/>
  <c r="L46" i="2"/>
  <c r="K46" i="2"/>
  <c r="HR45" i="2"/>
  <c r="HT45" i="2" s="1"/>
  <c r="HP45" i="2"/>
  <c r="HL45" i="2"/>
  <c r="HK45" i="2"/>
  <c r="GY45" i="2"/>
  <c r="HA45" i="2" s="1"/>
  <c r="GS45" i="2"/>
  <c r="GR45" i="2"/>
  <c r="GH45" i="2"/>
  <c r="GF45" i="2"/>
  <c r="FZ45" i="2"/>
  <c r="FY45" i="2"/>
  <c r="FP45" i="2"/>
  <c r="FN45" i="2"/>
  <c r="FK45" i="2"/>
  <c r="FG45" i="2"/>
  <c r="FF45" i="2"/>
  <c r="EW45" i="2"/>
  <c r="EU45" i="2"/>
  <c r="EN45" i="2"/>
  <c r="EM45" i="2"/>
  <c r="EO45" i="2" s="1"/>
  <c r="ED45" i="2"/>
  <c r="EB45" i="2"/>
  <c r="DW45" i="2"/>
  <c r="DX45" i="2" s="1"/>
  <c r="EC45" i="2" s="1"/>
  <c r="EE45" i="2" s="1"/>
  <c r="DV45" i="2"/>
  <c r="DU45" i="2"/>
  <c r="DY45" i="2" s="1"/>
  <c r="DT45" i="2"/>
  <c r="DI45" i="2"/>
  <c r="DK45" i="2" s="1"/>
  <c r="DF45" i="2"/>
  <c r="DB45" i="2"/>
  <c r="DD45" i="2" s="1"/>
  <c r="DA45" i="2"/>
  <c r="CR45" i="2"/>
  <c r="CP45" i="2"/>
  <c r="CI45" i="2"/>
  <c r="CH45" i="2"/>
  <c r="CJ45" i="2" s="1"/>
  <c r="BW45" i="2"/>
  <c r="BY45" i="2" s="1"/>
  <c r="BT45" i="2"/>
  <c r="BR45" i="2"/>
  <c r="BP45" i="2"/>
  <c r="BO45" i="2"/>
  <c r="BD45" i="2"/>
  <c r="BF45" i="2" s="1"/>
  <c r="BA45" i="2"/>
  <c r="AW45" i="2"/>
  <c r="AV45" i="2"/>
  <c r="AM45" i="2"/>
  <c r="AK45" i="2"/>
  <c r="AD45" i="2"/>
  <c r="AC45" i="2"/>
  <c r="AE45" i="2" s="1"/>
  <c r="T45" i="2"/>
  <c r="R45" i="2"/>
  <c r="N45" i="2"/>
  <c r="L45" i="2"/>
  <c r="K45" i="2"/>
  <c r="HR44" i="2"/>
  <c r="HT44" i="2" s="1"/>
  <c r="HP44" i="2"/>
  <c r="HL44" i="2"/>
  <c r="HK44" i="2"/>
  <c r="GY44" i="2"/>
  <c r="HA44" i="2" s="1"/>
  <c r="GS44" i="2"/>
  <c r="GR44" i="2"/>
  <c r="GH44" i="2"/>
  <c r="GF44" i="2"/>
  <c r="FZ44" i="2"/>
  <c r="FY44" i="2"/>
  <c r="FP44" i="2"/>
  <c r="FN44" i="2"/>
  <c r="FK44" i="2"/>
  <c r="FG44" i="2"/>
  <c r="FF44" i="2"/>
  <c r="EU44" i="2"/>
  <c r="EW44" i="2" s="1"/>
  <c r="EN44" i="2"/>
  <c r="EM44" i="2"/>
  <c r="EO44" i="2" s="1"/>
  <c r="ED44" i="2"/>
  <c r="EB44" i="2"/>
  <c r="DV44" i="2"/>
  <c r="DU44" i="2"/>
  <c r="DY44" i="2" s="1"/>
  <c r="DT44" i="2"/>
  <c r="DI44" i="2"/>
  <c r="DK44" i="2" s="1"/>
  <c r="DF44" i="2"/>
  <c r="DB44" i="2"/>
  <c r="DA44" i="2"/>
  <c r="CR44" i="2"/>
  <c r="CP44" i="2"/>
  <c r="CI44" i="2"/>
  <c r="CH44" i="2"/>
  <c r="BW44" i="2"/>
  <c r="BY44" i="2" s="1"/>
  <c r="BT44" i="2"/>
  <c r="BR44" i="2"/>
  <c r="BP44" i="2"/>
  <c r="BO44" i="2"/>
  <c r="BD44" i="2"/>
  <c r="BF44" i="2" s="1"/>
  <c r="BA44" i="2"/>
  <c r="AW44" i="2"/>
  <c r="AV44" i="2"/>
  <c r="AM44" i="2"/>
  <c r="AK44" i="2"/>
  <c r="AD44" i="2"/>
  <c r="AC44" i="2"/>
  <c r="T44" i="2"/>
  <c r="R44" i="2"/>
  <c r="N44" i="2"/>
  <c r="L44" i="2"/>
  <c r="K44" i="2"/>
  <c r="HR43" i="2"/>
  <c r="HT43" i="2" s="1"/>
  <c r="HP43" i="2"/>
  <c r="HL43" i="2"/>
  <c r="HK43" i="2"/>
  <c r="GY43" i="2"/>
  <c r="HA43" i="2" s="1"/>
  <c r="GS43" i="2"/>
  <c r="GR43" i="2"/>
  <c r="GH43" i="2"/>
  <c r="GF43" i="2"/>
  <c r="FZ43" i="2"/>
  <c r="FY43" i="2"/>
  <c r="FP43" i="2"/>
  <c r="FN43" i="2"/>
  <c r="FK43" i="2"/>
  <c r="FG43" i="2"/>
  <c r="FF43" i="2"/>
  <c r="EU43" i="2"/>
  <c r="EW43" i="2" s="1"/>
  <c r="EN43" i="2"/>
  <c r="EM43" i="2"/>
  <c r="EO43" i="2" s="1"/>
  <c r="ED43" i="2"/>
  <c r="EB43" i="2"/>
  <c r="DV43" i="2"/>
  <c r="DU43" i="2"/>
  <c r="DY43" i="2" s="1"/>
  <c r="DZ43" i="2" s="1"/>
  <c r="DT43" i="2"/>
  <c r="DI43" i="2"/>
  <c r="DK43" i="2" s="1"/>
  <c r="DF43" i="2"/>
  <c r="DB43" i="2"/>
  <c r="DD43" i="2" s="1"/>
  <c r="DA43" i="2"/>
  <c r="CR43" i="2"/>
  <c r="CP43" i="2"/>
  <c r="CI43" i="2"/>
  <c r="CK43" i="2" s="1"/>
  <c r="CH43" i="2"/>
  <c r="BW43" i="2"/>
  <c r="BY43" i="2" s="1"/>
  <c r="BR43" i="2"/>
  <c r="BP43" i="2"/>
  <c r="BO43" i="2"/>
  <c r="BT43" i="2" s="1"/>
  <c r="BD43" i="2"/>
  <c r="BF43" i="2" s="1"/>
  <c r="BA43" i="2"/>
  <c r="AY43" i="2"/>
  <c r="AW43" i="2"/>
  <c r="AV43" i="2"/>
  <c r="AM43" i="2"/>
  <c r="AK43" i="2"/>
  <c r="AF43" i="2"/>
  <c r="AD43" i="2"/>
  <c r="AC43" i="2"/>
  <c r="AE43" i="2" s="1"/>
  <c r="AG43" i="2" s="1"/>
  <c r="AL43" i="2" s="1"/>
  <c r="AN43" i="2" s="1"/>
  <c r="T43" i="2"/>
  <c r="R43" i="2"/>
  <c r="N43" i="2"/>
  <c r="L43" i="2"/>
  <c r="K43" i="2"/>
  <c r="HR42" i="2"/>
  <c r="HT42" i="2" s="1"/>
  <c r="HP42" i="2"/>
  <c r="HL42" i="2"/>
  <c r="HK42" i="2"/>
  <c r="HA42" i="2"/>
  <c r="GY42" i="2"/>
  <c r="GS42" i="2"/>
  <c r="GR42" i="2"/>
  <c r="GH42" i="2"/>
  <c r="GF42" i="2"/>
  <c r="FZ42" i="2"/>
  <c r="GB42" i="2" s="1"/>
  <c r="FY42" i="2"/>
  <c r="FP42" i="2"/>
  <c r="FN42" i="2"/>
  <c r="FG42" i="2"/>
  <c r="FF42" i="2"/>
  <c r="EW42" i="2"/>
  <c r="EU42" i="2"/>
  <c r="EN42" i="2"/>
  <c r="EM42" i="2"/>
  <c r="EO42" i="2" s="1"/>
  <c r="ED42" i="2"/>
  <c r="EB42" i="2"/>
  <c r="DV42" i="2"/>
  <c r="DU42" i="2"/>
  <c r="DY42" i="2" s="1"/>
  <c r="DT42" i="2"/>
  <c r="DI42" i="2"/>
  <c r="DK42" i="2" s="1"/>
  <c r="DF42" i="2"/>
  <c r="DB42" i="2"/>
  <c r="DA42" i="2"/>
  <c r="CP42" i="2"/>
  <c r="CR42" i="2" s="1"/>
  <c r="CJ42" i="2"/>
  <c r="CL42" i="2" s="1"/>
  <c r="CQ42" i="2" s="1"/>
  <c r="CS42" i="2" s="1"/>
  <c r="CI42" i="2"/>
  <c r="CK42" i="2" s="1"/>
  <c r="CH42" i="2"/>
  <c r="CM42" i="2" s="1"/>
  <c r="BW42" i="2"/>
  <c r="BY42" i="2" s="1"/>
  <c r="BT42" i="2"/>
  <c r="BR42" i="2"/>
  <c r="BP42" i="2"/>
  <c r="BO42" i="2"/>
  <c r="BD42" i="2"/>
  <c r="BF42" i="2" s="1"/>
  <c r="AW42" i="2"/>
  <c r="AV42" i="2"/>
  <c r="AM42" i="2"/>
  <c r="AK42" i="2"/>
  <c r="AD42" i="2"/>
  <c r="AC42" i="2"/>
  <c r="T42" i="2"/>
  <c r="R42" i="2"/>
  <c r="N42" i="2"/>
  <c r="L42" i="2"/>
  <c r="K42" i="2"/>
  <c r="HR41" i="2"/>
  <c r="HT41" i="2" s="1"/>
  <c r="HP41" i="2"/>
  <c r="HL41" i="2"/>
  <c r="HK41" i="2"/>
  <c r="HA41" i="2"/>
  <c r="GY41" i="2"/>
  <c r="GS41" i="2"/>
  <c r="GR41" i="2"/>
  <c r="GH41" i="2"/>
  <c r="GF41" i="2"/>
  <c r="FZ41" i="2"/>
  <c r="FY41" i="2"/>
  <c r="GD41" i="2" s="1"/>
  <c r="FP41" i="2"/>
  <c r="FN41" i="2"/>
  <c r="FK41" i="2"/>
  <c r="FG41" i="2"/>
  <c r="FI41" i="2" s="1"/>
  <c r="FF41" i="2"/>
  <c r="EU41" i="2"/>
  <c r="EW41" i="2" s="1"/>
  <c r="EN41" i="2"/>
  <c r="EM41" i="2"/>
  <c r="EO41" i="2" s="1"/>
  <c r="EB41" i="2"/>
  <c r="ED41" i="2" s="1"/>
  <c r="DV41" i="2"/>
  <c r="DU41" i="2"/>
  <c r="DY41" i="2" s="1"/>
  <c r="DT41" i="2"/>
  <c r="DI41" i="2"/>
  <c r="DK41" i="2" s="1"/>
  <c r="DF41" i="2"/>
  <c r="DG41" i="2" s="1"/>
  <c r="DB41" i="2"/>
  <c r="DD41" i="2" s="1"/>
  <c r="DA41" i="2"/>
  <c r="CP41" i="2"/>
  <c r="CR41" i="2" s="1"/>
  <c r="CI41" i="2"/>
  <c r="CK41" i="2" s="1"/>
  <c r="CH41" i="2"/>
  <c r="BW41" i="2"/>
  <c r="BY41" i="2" s="1"/>
  <c r="BT41" i="2"/>
  <c r="BR41" i="2"/>
  <c r="BP41" i="2"/>
  <c r="BO41" i="2"/>
  <c r="BD41" i="2"/>
  <c r="BF41" i="2" s="1"/>
  <c r="BA41" i="2"/>
  <c r="AW41" i="2"/>
  <c r="AV41" i="2"/>
  <c r="AM41" i="2"/>
  <c r="AK41" i="2"/>
  <c r="AD41" i="2"/>
  <c r="AC41" i="2"/>
  <c r="T41" i="2"/>
  <c r="R41" i="2"/>
  <c r="N41" i="2"/>
  <c r="L41" i="2"/>
  <c r="K41" i="2"/>
  <c r="HR40" i="2"/>
  <c r="HT40" i="2" s="1"/>
  <c r="HP40" i="2"/>
  <c r="HL40" i="2"/>
  <c r="HK40" i="2"/>
  <c r="GY40" i="2"/>
  <c r="HA40" i="2" s="1"/>
  <c r="GS40" i="2"/>
  <c r="GR40" i="2"/>
  <c r="GH40" i="2"/>
  <c r="GF40" i="2"/>
  <c r="GB40" i="2"/>
  <c r="FZ40" i="2"/>
  <c r="FY40" i="2"/>
  <c r="FP40" i="2"/>
  <c r="FN40" i="2"/>
  <c r="FI40" i="2"/>
  <c r="FG40" i="2"/>
  <c r="FK40" i="2" s="1"/>
  <c r="FF40" i="2"/>
  <c r="EU40" i="2"/>
  <c r="EW40" i="2" s="1"/>
  <c r="EN40" i="2"/>
  <c r="EM40" i="2"/>
  <c r="EO40" i="2" s="1"/>
  <c r="EB40" i="2"/>
  <c r="ED40" i="2" s="1"/>
  <c r="DV40" i="2"/>
  <c r="DU40" i="2"/>
  <c r="DT40" i="2"/>
  <c r="DI40" i="2"/>
  <c r="DK40" i="2" s="1"/>
  <c r="DG40" i="2"/>
  <c r="DF40" i="2"/>
  <c r="DB40" i="2"/>
  <c r="DA40" i="2"/>
  <c r="CP40" i="2"/>
  <c r="CR40" i="2" s="1"/>
  <c r="CJ40" i="2"/>
  <c r="CI40" i="2"/>
  <c r="CH40" i="2"/>
  <c r="BW40" i="2"/>
  <c r="BY40" i="2" s="1"/>
  <c r="BT40" i="2"/>
  <c r="BR40" i="2"/>
  <c r="BQ40" i="2"/>
  <c r="BS40" i="2" s="1"/>
  <c r="BX40" i="2" s="1"/>
  <c r="BZ40" i="2" s="1"/>
  <c r="BP40" i="2"/>
  <c r="BO40" i="2"/>
  <c r="BD40" i="2"/>
  <c r="BF40" i="2" s="1"/>
  <c r="AW40" i="2"/>
  <c r="AV40" i="2"/>
  <c r="AM40" i="2"/>
  <c r="AK40" i="2"/>
  <c r="AD40" i="2"/>
  <c r="AH40" i="2" s="1"/>
  <c r="AC40" i="2"/>
  <c r="T40" i="2"/>
  <c r="R40" i="2"/>
  <c r="N40" i="2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K39" i="2"/>
  <c r="FG39" i="2"/>
  <c r="FF39" i="2"/>
  <c r="EW39" i="2"/>
  <c r="EU39" i="2"/>
  <c r="EN39" i="2"/>
  <c r="EM39" i="2"/>
  <c r="EO39" i="2" s="1"/>
  <c r="EB39" i="2"/>
  <c r="ED39" i="2" s="1"/>
  <c r="DW39" i="2"/>
  <c r="DV39" i="2"/>
  <c r="DU39" i="2"/>
  <c r="DY39" i="2" s="1"/>
  <c r="DT39" i="2"/>
  <c r="DI39" i="2"/>
  <c r="DK39" i="2" s="1"/>
  <c r="DF39" i="2"/>
  <c r="DB39" i="2"/>
  <c r="DA39" i="2"/>
  <c r="CP39" i="2"/>
  <c r="CR39" i="2" s="1"/>
  <c r="CM39" i="2"/>
  <c r="CI39" i="2"/>
  <c r="CK39" i="2" s="1"/>
  <c r="CH39" i="2"/>
  <c r="BW39" i="2"/>
  <c r="BY39" i="2" s="1"/>
  <c r="BT39" i="2"/>
  <c r="BR39" i="2"/>
  <c r="BQ39" i="2"/>
  <c r="BS39" i="2" s="1"/>
  <c r="BX39" i="2" s="1"/>
  <c r="BZ39" i="2" s="1"/>
  <c r="BP39" i="2"/>
  <c r="BO39" i="2"/>
  <c r="BD39" i="2"/>
  <c r="BF39" i="2" s="1"/>
  <c r="AW39" i="2"/>
  <c r="AV39" i="2"/>
  <c r="BA39" i="2" s="1"/>
  <c r="AM39" i="2"/>
  <c r="AK39" i="2"/>
  <c r="AH39" i="2"/>
  <c r="AF39" i="2"/>
  <c r="AD39" i="2"/>
  <c r="AC39" i="2"/>
  <c r="T39" i="2"/>
  <c r="R39" i="2"/>
  <c r="N39" i="2"/>
  <c r="L39" i="2"/>
  <c r="K39" i="2"/>
  <c r="HR38" i="2"/>
  <c r="HT38" i="2" s="1"/>
  <c r="HL38" i="2"/>
  <c r="HK38" i="2"/>
  <c r="GY38" i="2"/>
  <c r="HA38" i="2" s="1"/>
  <c r="GS38" i="2"/>
  <c r="GU38" i="2" s="1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O38" i="2" s="1"/>
  <c r="EB38" i="2"/>
  <c r="ED38" i="2" s="1"/>
  <c r="DW38" i="2"/>
  <c r="DX38" i="2" s="1"/>
  <c r="EC38" i="2" s="1"/>
  <c r="EE38" i="2" s="1"/>
  <c r="DV38" i="2"/>
  <c r="DU38" i="2"/>
  <c r="DY38" i="2" s="1"/>
  <c r="DT38" i="2"/>
  <c r="DK38" i="2"/>
  <c r="DI38" i="2"/>
  <c r="DF38" i="2"/>
  <c r="DG38" i="2" s="1"/>
  <c r="DB38" i="2"/>
  <c r="DA38" i="2"/>
  <c r="CP38" i="2"/>
  <c r="CR38" i="2" s="1"/>
  <c r="CM38" i="2"/>
  <c r="CJ38" i="2"/>
  <c r="CL38" i="2" s="1"/>
  <c r="CQ38" i="2" s="1"/>
  <c r="CS38" i="2" s="1"/>
  <c r="CI38" i="2"/>
  <c r="CK38" i="2" s="1"/>
  <c r="CH38" i="2"/>
  <c r="BW38" i="2"/>
  <c r="BY38" i="2" s="1"/>
  <c r="BT38" i="2"/>
  <c r="BR38" i="2"/>
  <c r="BQ38" i="2"/>
  <c r="BS38" i="2" s="1"/>
  <c r="BX38" i="2" s="1"/>
  <c r="BZ38" i="2" s="1"/>
  <c r="BP38" i="2"/>
  <c r="BO38" i="2"/>
  <c r="BD38" i="2"/>
  <c r="BF38" i="2" s="1"/>
  <c r="BA38" i="2"/>
  <c r="AW38" i="2"/>
  <c r="AV38" i="2"/>
  <c r="AM38" i="2"/>
  <c r="AK38" i="2"/>
  <c r="AD38" i="2"/>
  <c r="AF38" i="2" s="1"/>
  <c r="AC38" i="2"/>
  <c r="T38" i="2"/>
  <c r="R38" i="2"/>
  <c r="N38" i="2"/>
  <c r="L38" i="2"/>
  <c r="K38" i="2"/>
  <c r="HR37" i="2"/>
  <c r="HT37" i="2" s="1"/>
  <c r="HL37" i="2"/>
  <c r="HK37" i="2"/>
  <c r="HA37" i="2"/>
  <c r="GY37" i="2"/>
  <c r="GS37" i="2"/>
  <c r="GU37" i="2" s="1"/>
  <c r="GR37" i="2"/>
  <c r="GF37" i="2"/>
  <c r="GH37" i="2" s="1"/>
  <c r="FZ37" i="2"/>
  <c r="GD37" i="2" s="1"/>
  <c r="FY37" i="2"/>
  <c r="FP37" i="2"/>
  <c r="FN37" i="2"/>
  <c r="FG37" i="2"/>
  <c r="FF37" i="2"/>
  <c r="FK37" i="2" s="1"/>
  <c r="EW37" i="2"/>
  <c r="EU37" i="2"/>
  <c r="EN37" i="2"/>
  <c r="EM37" i="2"/>
  <c r="EO37" i="2" s="1"/>
  <c r="ED37" i="2"/>
  <c r="EB37" i="2"/>
  <c r="DV37" i="2"/>
  <c r="DU37" i="2"/>
  <c r="DY37" i="2" s="1"/>
  <c r="DZ37" i="2" s="1"/>
  <c r="DT37" i="2"/>
  <c r="DI37" i="2"/>
  <c r="DK37" i="2" s="1"/>
  <c r="DC37" i="2"/>
  <c r="DB37" i="2"/>
  <c r="DD37" i="2" s="1"/>
  <c r="DA37" i="2"/>
  <c r="CR37" i="2"/>
  <c r="CP37" i="2"/>
  <c r="CI37" i="2"/>
  <c r="CH37" i="2"/>
  <c r="BW37" i="2"/>
  <c r="BY37" i="2" s="1"/>
  <c r="BR37" i="2"/>
  <c r="BP37" i="2"/>
  <c r="BO37" i="2"/>
  <c r="BT37" i="2" s="1"/>
  <c r="BD37" i="2"/>
  <c r="BF37" i="2" s="1"/>
  <c r="AW37" i="2"/>
  <c r="AV37" i="2"/>
  <c r="AM37" i="2"/>
  <c r="AK37" i="2"/>
  <c r="AD37" i="2"/>
  <c r="AH37" i="2" s="1"/>
  <c r="AC37" i="2"/>
  <c r="T37" i="2"/>
  <c r="R37" i="2"/>
  <c r="N37" i="2"/>
  <c r="L37" i="2"/>
  <c r="K37" i="2"/>
  <c r="M37" i="2" s="1"/>
  <c r="O37" i="2" s="1"/>
  <c r="S37" i="2" s="1"/>
  <c r="U37" i="2" s="1"/>
  <c r="HR36" i="2"/>
  <c r="HT36" i="2" s="1"/>
  <c r="HP36" i="2"/>
  <c r="HL36" i="2"/>
  <c r="HK36" i="2"/>
  <c r="GY36" i="2"/>
  <c r="HA36" i="2" s="1"/>
  <c r="GS36" i="2"/>
  <c r="GR36" i="2"/>
  <c r="GH36" i="2"/>
  <c r="GF36" i="2"/>
  <c r="FZ36" i="2"/>
  <c r="FY36" i="2"/>
  <c r="GD36" i="2" s="1"/>
  <c r="FP36" i="2"/>
  <c r="FN36" i="2"/>
  <c r="FG36" i="2"/>
  <c r="FF36" i="2"/>
  <c r="EU36" i="2"/>
  <c r="EW36" i="2" s="1"/>
  <c r="EN36" i="2"/>
  <c r="EM36" i="2"/>
  <c r="EO36" i="2" s="1"/>
  <c r="EB36" i="2"/>
  <c r="ED36" i="2" s="1"/>
  <c r="DV36" i="2"/>
  <c r="DU36" i="2"/>
  <c r="DT36" i="2"/>
  <c r="DI36" i="2"/>
  <c r="DK36" i="2" s="1"/>
  <c r="DC36" i="2"/>
  <c r="DB36" i="2"/>
  <c r="DA36" i="2"/>
  <c r="CR36" i="2"/>
  <c r="CP36" i="2"/>
  <c r="CM36" i="2"/>
  <c r="CI36" i="2"/>
  <c r="CK36" i="2" s="1"/>
  <c r="CH36" i="2"/>
  <c r="CJ36" i="2" s="1"/>
  <c r="CL36" i="2" s="1"/>
  <c r="CQ36" i="2" s="1"/>
  <c r="CS36" i="2" s="1"/>
  <c r="BW36" i="2"/>
  <c r="BY36" i="2" s="1"/>
  <c r="BT36" i="2"/>
  <c r="BR36" i="2"/>
  <c r="BP36" i="2"/>
  <c r="BO36" i="2"/>
  <c r="BD36" i="2"/>
  <c r="BF36" i="2" s="1"/>
  <c r="BA36" i="2"/>
  <c r="AX36" i="2"/>
  <c r="AW36" i="2"/>
  <c r="AV36" i="2"/>
  <c r="AM36" i="2"/>
  <c r="AK36" i="2"/>
  <c r="AH36" i="2"/>
  <c r="AD36" i="2"/>
  <c r="AC36" i="2"/>
  <c r="T36" i="2"/>
  <c r="R36" i="2"/>
  <c r="N36" i="2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GB35" i="2" s="1"/>
  <c r="FY35" i="2"/>
  <c r="FP35" i="2"/>
  <c r="FN35" i="2"/>
  <c r="FK35" i="2"/>
  <c r="FG35" i="2"/>
  <c r="FI35" i="2" s="1"/>
  <c r="FF35" i="2"/>
  <c r="EU35" i="2"/>
  <c r="EW35" i="2" s="1"/>
  <c r="EN35" i="2"/>
  <c r="ER35" i="2" s="1"/>
  <c r="EM35" i="2"/>
  <c r="EO35" i="2" s="1"/>
  <c r="EB35" i="2"/>
  <c r="ED35" i="2" s="1"/>
  <c r="DV35" i="2"/>
  <c r="DU35" i="2"/>
  <c r="DY35" i="2" s="1"/>
  <c r="DZ35" i="2" s="1"/>
  <c r="DT35" i="2"/>
  <c r="DI35" i="2"/>
  <c r="DK35" i="2" s="1"/>
  <c r="DF35" i="2"/>
  <c r="DC35" i="2"/>
  <c r="DB35" i="2"/>
  <c r="DA35" i="2"/>
  <c r="CP35" i="2"/>
  <c r="CR35" i="2" s="1"/>
  <c r="CI35" i="2"/>
  <c r="CK35" i="2" s="1"/>
  <c r="CH35" i="2"/>
  <c r="CJ35" i="2" s="1"/>
  <c r="CL35" i="2" s="1"/>
  <c r="CQ35" i="2" s="1"/>
  <c r="CS35" i="2" s="1"/>
  <c r="BW35" i="2"/>
  <c r="BY35" i="2" s="1"/>
  <c r="BR35" i="2"/>
  <c r="BP35" i="2"/>
  <c r="BO35" i="2"/>
  <c r="BT35" i="2" s="1"/>
  <c r="BD35" i="2"/>
  <c r="BF35" i="2" s="1"/>
  <c r="BA35" i="2"/>
  <c r="AW35" i="2"/>
  <c r="AV35" i="2"/>
  <c r="AM35" i="2"/>
  <c r="AK35" i="2"/>
  <c r="AD35" i="2"/>
  <c r="AF35" i="2" s="1"/>
  <c r="AC35" i="2"/>
  <c r="T35" i="2"/>
  <c r="R35" i="2"/>
  <c r="N35" i="2"/>
  <c r="L35" i="2"/>
  <c r="K35" i="2"/>
  <c r="M35" i="2" s="1"/>
  <c r="O35" i="2" s="1"/>
  <c r="S35" i="2" s="1"/>
  <c r="U35" i="2" s="1"/>
  <c r="HR34" i="2"/>
  <c r="HT34" i="2" s="1"/>
  <c r="HL34" i="2"/>
  <c r="HK34" i="2"/>
  <c r="HA34" i="2"/>
  <c r="GY34" i="2"/>
  <c r="GS34" i="2"/>
  <c r="GU34" i="2" s="1"/>
  <c r="GR34" i="2"/>
  <c r="GF34" i="2"/>
  <c r="GH34" i="2" s="1"/>
  <c r="GD34" i="2"/>
  <c r="FZ34" i="2"/>
  <c r="FY34" i="2"/>
  <c r="FP34" i="2"/>
  <c r="FN34" i="2"/>
  <c r="FI34" i="2"/>
  <c r="FG34" i="2"/>
  <c r="FK34" i="2" s="1"/>
  <c r="FF34" i="2"/>
  <c r="EU34" i="2"/>
  <c r="EW34" i="2" s="1"/>
  <c r="EN34" i="2"/>
  <c r="ER34" i="2" s="1"/>
  <c r="EM34" i="2"/>
  <c r="EO34" i="2" s="1"/>
  <c r="ED34" i="2"/>
  <c r="EB34" i="2"/>
  <c r="DW34" i="2"/>
  <c r="DV34" i="2"/>
  <c r="DX34" i="2" s="1"/>
  <c r="EC34" i="2" s="1"/>
  <c r="EE34" i="2" s="1"/>
  <c r="DU34" i="2"/>
  <c r="DY34" i="2" s="1"/>
  <c r="DZ34" i="2" s="1"/>
  <c r="DT34" i="2"/>
  <c r="DK34" i="2"/>
  <c r="DI34" i="2"/>
  <c r="DB34" i="2"/>
  <c r="DD34" i="2" s="1"/>
  <c r="DA34" i="2"/>
  <c r="CP34" i="2"/>
  <c r="CR34" i="2" s="1"/>
  <c r="CI34" i="2"/>
  <c r="CK34" i="2" s="1"/>
  <c r="CH34" i="2"/>
  <c r="CJ34" i="2" s="1"/>
  <c r="CL34" i="2" s="1"/>
  <c r="CQ34" i="2" s="1"/>
  <c r="CS34" i="2" s="1"/>
  <c r="BW34" i="2"/>
  <c r="BY34" i="2" s="1"/>
  <c r="BT34" i="2"/>
  <c r="BR34" i="2"/>
  <c r="BP34" i="2"/>
  <c r="BO34" i="2"/>
  <c r="BD34" i="2"/>
  <c r="BF34" i="2" s="1"/>
  <c r="AW34" i="2"/>
  <c r="AV34" i="2"/>
  <c r="BA34" i="2" s="1"/>
  <c r="AM34" i="2"/>
  <c r="AK34" i="2"/>
  <c r="AD34" i="2"/>
  <c r="AH34" i="2" s="1"/>
  <c r="AC34" i="2"/>
  <c r="AE34" i="2" s="1"/>
  <c r="T34" i="2"/>
  <c r="R34" i="2"/>
  <c r="N34" i="2"/>
  <c r="L34" i="2"/>
  <c r="K34" i="2"/>
  <c r="HR33" i="2"/>
  <c r="HT33" i="2" s="1"/>
  <c r="HL33" i="2"/>
  <c r="HK33" i="2"/>
  <c r="HA33" i="2"/>
  <c r="GY33" i="2"/>
  <c r="GS33" i="2"/>
  <c r="GU33" i="2" s="1"/>
  <c r="GR33" i="2"/>
  <c r="GH33" i="2"/>
  <c r="GF33" i="2"/>
  <c r="FZ33" i="2"/>
  <c r="FY33" i="2"/>
  <c r="GD33" i="2" s="1"/>
  <c r="FP33" i="2"/>
  <c r="FN33" i="2"/>
  <c r="FG33" i="2"/>
  <c r="FK33" i="2" s="1"/>
  <c r="FF33" i="2"/>
  <c r="EW33" i="2"/>
  <c r="EU33" i="2"/>
  <c r="EN33" i="2"/>
  <c r="EM33" i="2"/>
  <c r="EO33" i="2" s="1"/>
  <c r="ED33" i="2"/>
  <c r="EB33" i="2"/>
  <c r="DV33" i="2"/>
  <c r="DU33" i="2"/>
  <c r="DY33" i="2" s="1"/>
  <c r="DZ33" i="2" s="1"/>
  <c r="DT33" i="2"/>
  <c r="DI33" i="2"/>
  <c r="DK33" i="2" s="1"/>
  <c r="DB33" i="2"/>
  <c r="DD33" i="2" s="1"/>
  <c r="DA33" i="2"/>
  <c r="CR33" i="2"/>
  <c r="CP33" i="2"/>
  <c r="CI33" i="2"/>
  <c r="CK33" i="2" s="1"/>
  <c r="CH33" i="2"/>
  <c r="BW33" i="2"/>
  <c r="BY33" i="2" s="1"/>
  <c r="BR33" i="2"/>
  <c r="BP33" i="2"/>
  <c r="BO33" i="2"/>
  <c r="BT33" i="2" s="1"/>
  <c r="BD33" i="2"/>
  <c r="BF33" i="2" s="1"/>
  <c r="AW33" i="2"/>
  <c r="AV33" i="2"/>
  <c r="AM33" i="2"/>
  <c r="AK33" i="2"/>
  <c r="AD33" i="2"/>
  <c r="AF33" i="2" s="1"/>
  <c r="AC33" i="2"/>
  <c r="AE33" i="2" s="1"/>
  <c r="AG33" i="2" s="1"/>
  <c r="AL33" i="2" s="1"/>
  <c r="AN33" i="2" s="1"/>
  <c r="T33" i="2"/>
  <c r="R33" i="2"/>
  <c r="N33" i="2"/>
  <c r="L33" i="2"/>
  <c r="K33" i="2"/>
  <c r="HR32" i="2"/>
  <c r="HT32" i="2" s="1"/>
  <c r="HL32" i="2"/>
  <c r="HP32" i="2" s="1"/>
  <c r="HK32" i="2"/>
  <c r="GY32" i="2"/>
  <c r="HA32" i="2" s="1"/>
  <c r="GS32" i="2"/>
  <c r="GU32" i="2" s="1"/>
  <c r="GR32" i="2"/>
  <c r="GH32" i="2"/>
  <c r="GF32" i="2"/>
  <c r="FZ32" i="2"/>
  <c r="GB32" i="2" s="1"/>
  <c r="FY32" i="2"/>
  <c r="GD32" i="2" s="1"/>
  <c r="FP32" i="2"/>
  <c r="FN32" i="2"/>
  <c r="FG32" i="2"/>
  <c r="FI32" i="2" s="1"/>
  <c r="FF32" i="2"/>
  <c r="EU32" i="2"/>
  <c r="EW32" i="2" s="1"/>
  <c r="EN32" i="2"/>
  <c r="EP32" i="2" s="1"/>
  <c r="EM32" i="2"/>
  <c r="EO32" i="2" s="1"/>
  <c r="EQ32" i="2" s="1"/>
  <c r="EV32" i="2" s="1"/>
  <c r="EX32" i="2" s="1"/>
  <c r="EB32" i="2"/>
  <c r="ED32" i="2" s="1"/>
  <c r="DV32" i="2"/>
  <c r="DU32" i="2"/>
  <c r="DY32" i="2" s="1"/>
  <c r="DZ32" i="2" s="1"/>
  <c r="DT32" i="2"/>
  <c r="DK32" i="2"/>
  <c r="DI32" i="2"/>
  <c r="DC32" i="2"/>
  <c r="DE32" i="2" s="1"/>
  <c r="DJ32" i="2" s="1"/>
  <c r="DL32" i="2" s="1"/>
  <c r="DB32" i="2"/>
  <c r="DD32" i="2" s="1"/>
  <c r="DA32" i="2"/>
  <c r="CP32" i="2"/>
  <c r="CR32" i="2" s="1"/>
  <c r="CI32" i="2"/>
  <c r="CK32" i="2" s="1"/>
  <c r="CH32" i="2"/>
  <c r="CJ32" i="2" s="1"/>
  <c r="CL32" i="2" s="1"/>
  <c r="CQ32" i="2" s="1"/>
  <c r="CS32" i="2" s="1"/>
  <c r="BW32" i="2"/>
  <c r="BY32" i="2" s="1"/>
  <c r="BR32" i="2"/>
  <c r="BP32" i="2"/>
  <c r="BO32" i="2"/>
  <c r="BQ32" i="2" s="1"/>
  <c r="BS32" i="2" s="1"/>
  <c r="BX32" i="2" s="1"/>
  <c r="BZ32" i="2" s="1"/>
  <c r="BD32" i="2"/>
  <c r="BF32" i="2" s="1"/>
  <c r="AW32" i="2"/>
  <c r="AV32" i="2"/>
  <c r="BA32" i="2" s="1"/>
  <c r="AM32" i="2"/>
  <c r="AK32" i="2"/>
  <c r="AD32" i="2"/>
  <c r="AF32" i="2" s="1"/>
  <c r="AC32" i="2"/>
  <c r="T32" i="2"/>
  <c r="R32" i="2"/>
  <c r="N32" i="2"/>
  <c r="L32" i="2"/>
  <c r="K32" i="2"/>
  <c r="HR31" i="2"/>
  <c r="HT31" i="2" s="1"/>
  <c r="HL31" i="2"/>
  <c r="HN31" i="2" s="1"/>
  <c r="HK31" i="2"/>
  <c r="GY31" i="2"/>
  <c r="HA31" i="2" s="1"/>
  <c r="GS31" i="2"/>
  <c r="GU31" i="2" s="1"/>
  <c r="GR31" i="2"/>
  <c r="GF31" i="2"/>
  <c r="GH31" i="2" s="1"/>
  <c r="FZ31" i="2"/>
  <c r="GB31" i="2" s="1"/>
  <c r="FY31" i="2"/>
  <c r="GD31" i="2" s="1"/>
  <c r="FP31" i="2"/>
  <c r="FN31" i="2"/>
  <c r="FG31" i="2"/>
  <c r="FK31" i="2" s="1"/>
  <c r="FF31" i="2"/>
  <c r="EU31" i="2"/>
  <c r="EW31" i="2" s="1"/>
  <c r="EN31" i="2"/>
  <c r="EP31" i="2" s="1"/>
  <c r="EM31" i="2"/>
  <c r="EO31" i="2" s="1"/>
  <c r="EQ31" i="2" s="1"/>
  <c r="EV31" i="2" s="1"/>
  <c r="EX31" i="2" s="1"/>
  <c r="EB31" i="2"/>
  <c r="ED31" i="2" s="1"/>
  <c r="DV31" i="2"/>
  <c r="DU31" i="2"/>
  <c r="DY31" i="2" s="1"/>
  <c r="DZ31" i="2" s="1"/>
  <c r="DT31" i="2"/>
  <c r="DK31" i="2"/>
  <c r="DI31" i="2"/>
  <c r="DF31" i="2"/>
  <c r="DG31" i="2" s="1"/>
  <c r="DC31" i="2"/>
  <c r="DB31" i="2"/>
  <c r="DA31" i="2"/>
  <c r="CP31" i="2"/>
  <c r="CR31" i="2" s="1"/>
  <c r="CI31" i="2"/>
  <c r="CK31" i="2" s="1"/>
  <c r="CH31" i="2"/>
  <c r="CJ31" i="2" s="1"/>
  <c r="CL31" i="2" s="1"/>
  <c r="CQ31" i="2" s="1"/>
  <c r="CS31" i="2" s="1"/>
  <c r="BW31" i="2"/>
  <c r="BY31" i="2" s="1"/>
  <c r="BR31" i="2"/>
  <c r="BP31" i="2"/>
  <c r="BO31" i="2"/>
  <c r="BT31" i="2" s="1"/>
  <c r="BD31" i="2"/>
  <c r="BF31" i="2" s="1"/>
  <c r="AW31" i="2"/>
  <c r="AV31" i="2"/>
  <c r="BA31" i="2" s="1"/>
  <c r="AM31" i="2"/>
  <c r="AK31" i="2"/>
  <c r="AH31" i="2"/>
  <c r="AD31" i="2"/>
  <c r="AC31" i="2"/>
  <c r="T31" i="2"/>
  <c r="R31" i="2"/>
  <c r="N31" i="2"/>
  <c r="L31" i="2"/>
  <c r="K31" i="2"/>
  <c r="HR30" i="2"/>
  <c r="HT30" i="2" s="1"/>
  <c r="HL30" i="2"/>
  <c r="HN30" i="2" s="1"/>
  <c r="HK30" i="2"/>
  <c r="HA30" i="2"/>
  <c r="GY30" i="2"/>
  <c r="GS30" i="2"/>
  <c r="GU30" i="2" s="1"/>
  <c r="GR30" i="2"/>
  <c r="GF30" i="2"/>
  <c r="GH30" i="2" s="1"/>
  <c r="FZ30" i="2"/>
  <c r="GB30" i="2" s="1"/>
  <c r="FY30" i="2"/>
  <c r="GD30" i="2" s="1"/>
  <c r="FP30" i="2"/>
  <c r="FN30" i="2"/>
  <c r="FG30" i="2"/>
  <c r="FI30" i="2" s="1"/>
  <c r="FF30" i="2"/>
  <c r="EU30" i="2"/>
  <c r="EW30" i="2" s="1"/>
  <c r="EN30" i="2"/>
  <c r="ER30" i="2" s="1"/>
  <c r="EM30" i="2"/>
  <c r="EO30" i="2" s="1"/>
  <c r="EB30" i="2"/>
  <c r="ED30" i="2" s="1"/>
  <c r="DW30" i="2"/>
  <c r="DV30" i="2"/>
  <c r="DX30" i="2" s="1"/>
  <c r="EC30" i="2" s="1"/>
  <c r="EE30" i="2" s="1"/>
  <c r="DU30" i="2"/>
  <c r="DY30" i="2" s="1"/>
  <c r="DT30" i="2"/>
  <c r="DK30" i="2"/>
  <c r="DI30" i="2"/>
  <c r="DB30" i="2"/>
  <c r="DD30" i="2" s="1"/>
  <c r="DA30" i="2"/>
  <c r="CP30" i="2"/>
  <c r="CR30" i="2" s="1"/>
  <c r="CJ30" i="2"/>
  <c r="CI30" i="2"/>
  <c r="CK30" i="2" s="1"/>
  <c r="CH30" i="2"/>
  <c r="BW30" i="2"/>
  <c r="BY30" i="2" s="1"/>
  <c r="BT30" i="2"/>
  <c r="BR30" i="2"/>
  <c r="BQ30" i="2"/>
  <c r="BS30" i="2" s="1"/>
  <c r="BX30" i="2" s="1"/>
  <c r="BZ30" i="2" s="1"/>
  <c r="BP30" i="2"/>
  <c r="BO30" i="2"/>
  <c r="BD30" i="2"/>
  <c r="BF30" i="2" s="1"/>
  <c r="BA30" i="2"/>
  <c r="AW30" i="2"/>
  <c r="AV30" i="2"/>
  <c r="AM30" i="2"/>
  <c r="AK30" i="2"/>
  <c r="AH30" i="2"/>
  <c r="AD30" i="2"/>
  <c r="AC30" i="2"/>
  <c r="T30" i="2"/>
  <c r="R30" i="2"/>
  <c r="N30" i="2"/>
  <c r="L30" i="2"/>
  <c r="K30" i="2"/>
  <c r="HR29" i="2"/>
  <c r="HT29" i="2" s="1"/>
  <c r="HP29" i="2"/>
  <c r="HL29" i="2"/>
  <c r="HK29" i="2"/>
  <c r="GY29" i="2"/>
  <c r="HA29" i="2" s="1"/>
  <c r="GS29" i="2"/>
  <c r="GU29" i="2" s="1"/>
  <c r="GR29" i="2"/>
  <c r="GF29" i="2"/>
  <c r="GH29" i="2" s="1"/>
  <c r="GD29" i="2"/>
  <c r="GB29" i="2"/>
  <c r="FZ29" i="2"/>
  <c r="FY29" i="2"/>
  <c r="FP29" i="2"/>
  <c r="FN29" i="2"/>
  <c r="FK29" i="2"/>
  <c r="FG29" i="2"/>
  <c r="FF29" i="2"/>
  <c r="EU29" i="2"/>
  <c r="EW29" i="2" s="1"/>
  <c r="EN29" i="2"/>
  <c r="EM29" i="2"/>
  <c r="EO29" i="2" s="1"/>
  <c r="EB29" i="2"/>
  <c r="ED29" i="2" s="1"/>
  <c r="DZ29" i="2"/>
  <c r="DV29" i="2"/>
  <c r="DU29" i="2"/>
  <c r="DY29" i="2" s="1"/>
  <c r="DT29" i="2"/>
  <c r="DI29" i="2"/>
  <c r="DK29" i="2" s="1"/>
  <c r="DF29" i="2"/>
  <c r="DG29" i="2" s="1"/>
  <c r="DB29" i="2"/>
  <c r="DA29" i="2"/>
  <c r="CR29" i="2"/>
  <c r="CP29" i="2"/>
  <c r="CI29" i="2"/>
  <c r="CH29" i="2"/>
  <c r="CJ29" i="2" s="1"/>
  <c r="BW29" i="2"/>
  <c r="BY29" i="2" s="1"/>
  <c r="BR29" i="2"/>
  <c r="BP29" i="2"/>
  <c r="BO29" i="2"/>
  <c r="BT29" i="2" s="1"/>
  <c r="BD29" i="2"/>
  <c r="BF29" i="2" s="1"/>
  <c r="AW29" i="2"/>
  <c r="AV29" i="2"/>
  <c r="BA29" i="2" s="1"/>
  <c r="AM29" i="2"/>
  <c r="AK29" i="2"/>
  <c r="AD29" i="2"/>
  <c r="AH29" i="2" s="1"/>
  <c r="AC29" i="2"/>
  <c r="T29" i="2"/>
  <c r="R29" i="2"/>
  <c r="N29" i="2"/>
  <c r="L29" i="2"/>
  <c r="K29" i="2"/>
  <c r="HR28" i="2"/>
  <c r="HT28" i="2" s="1"/>
  <c r="HP28" i="2"/>
  <c r="HL28" i="2"/>
  <c r="HK28" i="2"/>
  <c r="GY28" i="2"/>
  <c r="HA28" i="2" s="1"/>
  <c r="GS28" i="2"/>
  <c r="GR28" i="2"/>
  <c r="GH28" i="2"/>
  <c r="GF28" i="2"/>
  <c r="GD28" i="2"/>
  <c r="FZ28" i="2"/>
  <c r="FY28" i="2"/>
  <c r="FP28" i="2"/>
  <c r="FN28" i="2"/>
  <c r="FG28" i="2"/>
  <c r="FI28" i="2" s="1"/>
  <c r="FF28" i="2"/>
  <c r="EW28" i="2"/>
  <c r="EU28" i="2"/>
  <c r="EN28" i="2"/>
  <c r="EM28" i="2"/>
  <c r="EO28" i="2" s="1"/>
  <c r="EB28" i="2"/>
  <c r="ED28" i="2" s="1"/>
  <c r="DV28" i="2"/>
  <c r="DU28" i="2"/>
  <c r="DT28" i="2"/>
  <c r="DI28" i="2"/>
  <c r="DK28" i="2" s="1"/>
  <c r="DC28" i="2"/>
  <c r="DB28" i="2"/>
  <c r="DA28" i="2"/>
  <c r="CR28" i="2"/>
  <c r="CP28" i="2"/>
  <c r="CJ28" i="2"/>
  <c r="CL28" i="2" s="1"/>
  <c r="CQ28" i="2" s="1"/>
  <c r="CS28" i="2" s="1"/>
  <c r="CI28" i="2"/>
  <c r="CK28" i="2" s="1"/>
  <c r="CH28" i="2"/>
  <c r="BW28" i="2"/>
  <c r="BY28" i="2" s="1"/>
  <c r="BT28" i="2"/>
  <c r="BR28" i="2"/>
  <c r="BQ28" i="2"/>
  <c r="BS28" i="2" s="1"/>
  <c r="BX28" i="2" s="1"/>
  <c r="BZ28" i="2" s="1"/>
  <c r="BP28" i="2"/>
  <c r="BO28" i="2"/>
  <c r="BD28" i="2"/>
  <c r="BF28" i="2" s="1"/>
  <c r="BA28" i="2"/>
  <c r="AY28" i="2"/>
  <c r="AW28" i="2"/>
  <c r="AV28" i="2"/>
  <c r="AX28" i="2" s="1"/>
  <c r="AZ28" i="2" s="1"/>
  <c r="BE28" i="2" s="1"/>
  <c r="BG28" i="2" s="1"/>
  <c r="AM28" i="2"/>
  <c r="AK28" i="2"/>
  <c r="AD28" i="2"/>
  <c r="AH28" i="2" s="1"/>
  <c r="AC28" i="2"/>
  <c r="AE28" i="2" s="1"/>
  <c r="T28" i="2"/>
  <c r="R28" i="2"/>
  <c r="N28" i="2"/>
  <c r="L28" i="2"/>
  <c r="K28" i="2"/>
  <c r="P28" i="2" s="1"/>
  <c r="HR27" i="2"/>
  <c r="HT27" i="2" s="1"/>
  <c r="HL27" i="2"/>
  <c r="HK27" i="2"/>
  <c r="HA27" i="2"/>
  <c r="GY27" i="2"/>
  <c r="GS27" i="2"/>
  <c r="GU27" i="2" s="1"/>
  <c r="GR27" i="2"/>
  <c r="GH27" i="2"/>
  <c r="GF27" i="2"/>
  <c r="FZ27" i="2"/>
  <c r="GB27" i="2" s="1"/>
  <c r="FY27" i="2"/>
  <c r="GD27" i="2" s="1"/>
  <c r="FP27" i="2"/>
  <c r="FN27" i="2"/>
  <c r="FG27" i="2"/>
  <c r="FI27" i="2" s="1"/>
  <c r="FF27" i="2"/>
  <c r="EW27" i="2"/>
  <c r="EU27" i="2"/>
  <c r="EN27" i="2"/>
  <c r="EM27" i="2"/>
  <c r="EO27" i="2" s="1"/>
  <c r="EB27" i="2"/>
  <c r="ED27" i="2" s="1"/>
  <c r="DV27" i="2"/>
  <c r="DU27" i="2"/>
  <c r="DY27" i="2" s="1"/>
  <c r="DZ27" i="2" s="1"/>
  <c r="DT27" i="2"/>
  <c r="DI27" i="2"/>
  <c r="DK27" i="2" s="1"/>
  <c r="DC27" i="2"/>
  <c r="DE27" i="2" s="1"/>
  <c r="DJ27" i="2" s="1"/>
  <c r="DL27" i="2" s="1"/>
  <c r="DB27" i="2"/>
  <c r="DD27" i="2" s="1"/>
  <c r="DA27" i="2"/>
  <c r="CP27" i="2"/>
  <c r="CR27" i="2" s="1"/>
  <c r="CM27" i="2"/>
  <c r="CJ27" i="2"/>
  <c r="CL27" i="2" s="1"/>
  <c r="CQ27" i="2" s="1"/>
  <c r="CS27" i="2" s="1"/>
  <c r="CI27" i="2"/>
  <c r="CK27" i="2" s="1"/>
  <c r="CH27" i="2"/>
  <c r="BW27" i="2"/>
  <c r="BY27" i="2" s="1"/>
  <c r="BT27" i="2"/>
  <c r="BR27" i="2"/>
  <c r="BP27" i="2"/>
  <c r="BO27" i="2"/>
  <c r="BQ27" i="2" s="1"/>
  <c r="BS27" i="2" s="1"/>
  <c r="BX27" i="2" s="1"/>
  <c r="BZ27" i="2" s="1"/>
  <c r="BD27" i="2"/>
  <c r="BF27" i="2" s="1"/>
  <c r="BA27" i="2"/>
  <c r="AW27" i="2"/>
  <c r="AV27" i="2"/>
  <c r="AM27" i="2"/>
  <c r="AK27" i="2"/>
  <c r="AD27" i="2"/>
  <c r="AH27" i="2" s="1"/>
  <c r="AC27" i="2"/>
  <c r="AE27" i="2" s="1"/>
  <c r="T27" i="2"/>
  <c r="R27" i="2"/>
  <c r="N27" i="2"/>
  <c r="L27" i="2"/>
  <c r="K27" i="2"/>
  <c r="M27" i="2" s="1"/>
  <c r="O27" i="2" s="1"/>
  <c r="S27" i="2" s="1"/>
  <c r="U27" i="2" s="1"/>
  <c r="HR26" i="2"/>
  <c r="HT26" i="2" s="1"/>
  <c r="HL26" i="2"/>
  <c r="HP26" i="2" s="1"/>
  <c r="HK26" i="2"/>
  <c r="GY26" i="2"/>
  <c r="HA26" i="2" s="1"/>
  <c r="GS26" i="2"/>
  <c r="GU26" i="2" s="1"/>
  <c r="GR26" i="2"/>
  <c r="GF26" i="2"/>
  <c r="GH26" i="2" s="1"/>
  <c r="FZ26" i="2"/>
  <c r="GB26" i="2" s="1"/>
  <c r="FY26" i="2"/>
  <c r="GA26" i="2" s="1"/>
  <c r="FP26" i="2"/>
  <c r="FN26" i="2"/>
  <c r="FG26" i="2"/>
  <c r="FI26" i="2" s="1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V26" i="2"/>
  <c r="DU26" i="2"/>
  <c r="DY26" i="2" s="1"/>
  <c r="DZ26" i="2" s="1"/>
  <c r="DT26" i="2"/>
  <c r="DK26" i="2"/>
  <c r="DI26" i="2"/>
  <c r="DF26" i="2"/>
  <c r="DG26" i="2" s="1"/>
  <c r="DC26" i="2"/>
  <c r="DB26" i="2"/>
  <c r="DA26" i="2"/>
  <c r="CP26" i="2"/>
  <c r="CR26" i="2" s="1"/>
  <c r="CM26" i="2"/>
  <c r="CI26" i="2"/>
  <c r="CK26" i="2" s="1"/>
  <c r="CH26" i="2"/>
  <c r="CJ26" i="2" s="1"/>
  <c r="CL26" i="2" s="1"/>
  <c r="CQ26" i="2" s="1"/>
  <c r="CS26" i="2" s="1"/>
  <c r="BW26" i="2"/>
  <c r="BY26" i="2" s="1"/>
  <c r="BT26" i="2"/>
  <c r="BR26" i="2"/>
  <c r="BP26" i="2"/>
  <c r="BO26" i="2"/>
  <c r="BD26" i="2"/>
  <c r="BF26" i="2" s="1"/>
  <c r="AW26" i="2"/>
  <c r="AV26" i="2"/>
  <c r="BA26" i="2" s="1"/>
  <c r="AM26" i="2"/>
  <c r="AK26" i="2"/>
  <c r="AD26" i="2"/>
  <c r="AH26" i="2" s="1"/>
  <c r="AC26" i="2"/>
  <c r="AE26" i="2" s="1"/>
  <c r="T26" i="2"/>
  <c r="R26" i="2"/>
  <c r="N26" i="2"/>
  <c r="L26" i="2"/>
  <c r="K26" i="2"/>
  <c r="P26" i="2" s="1"/>
  <c r="HR25" i="2"/>
  <c r="HT25" i="2" s="1"/>
  <c r="HL25" i="2"/>
  <c r="HP25" i="2" s="1"/>
  <c r="HK25" i="2"/>
  <c r="HA25" i="2"/>
  <c r="GY25" i="2"/>
  <c r="GS25" i="2"/>
  <c r="GU25" i="2" s="1"/>
  <c r="GR25" i="2"/>
  <c r="GF25" i="2"/>
  <c r="GH25" i="2" s="1"/>
  <c r="FZ25" i="2"/>
  <c r="GB25" i="2" s="1"/>
  <c r="FY25" i="2"/>
  <c r="GA25" i="2" s="1"/>
  <c r="FP25" i="2"/>
  <c r="FN25" i="2"/>
  <c r="FG25" i="2"/>
  <c r="FI25" i="2" s="1"/>
  <c r="FF25" i="2"/>
  <c r="EW25" i="2"/>
  <c r="EU25" i="2"/>
  <c r="EN25" i="2"/>
  <c r="ER25" i="2" s="1"/>
  <c r="EM25" i="2"/>
  <c r="EO25" i="2" s="1"/>
  <c r="ED25" i="2"/>
  <c r="EB25" i="2"/>
  <c r="DW25" i="2"/>
  <c r="DV25" i="2"/>
  <c r="DX25" i="2" s="1"/>
  <c r="EC25" i="2" s="1"/>
  <c r="EE25" i="2" s="1"/>
  <c r="DU25" i="2"/>
  <c r="DY25" i="2" s="1"/>
  <c r="DT25" i="2"/>
  <c r="DI25" i="2"/>
  <c r="DK25" i="2" s="1"/>
  <c r="DF25" i="2"/>
  <c r="DG25" i="2" s="1"/>
  <c r="DB25" i="2"/>
  <c r="DA25" i="2"/>
  <c r="CP25" i="2"/>
  <c r="CR25" i="2" s="1"/>
  <c r="CM25" i="2"/>
  <c r="CN25" i="2" s="1"/>
  <c r="CI25" i="2"/>
  <c r="CK25" i="2" s="1"/>
  <c r="CH25" i="2"/>
  <c r="BW25" i="2"/>
  <c r="BY25" i="2" s="1"/>
  <c r="BT25" i="2"/>
  <c r="BR25" i="2"/>
  <c r="BP25" i="2"/>
  <c r="BO25" i="2"/>
  <c r="BQ25" i="2" s="1"/>
  <c r="BS25" i="2" s="1"/>
  <c r="BX25" i="2" s="1"/>
  <c r="BZ25" i="2" s="1"/>
  <c r="BD25" i="2"/>
  <c r="BF25" i="2" s="1"/>
  <c r="AW25" i="2"/>
  <c r="AV25" i="2"/>
  <c r="BA25" i="2" s="1"/>
  <c r="AM25" i="2"/>
  <c r="AK25" i="2"/>
  <c r="AD25" i="2"/>
  <c r="AH25" i="2" s="1"/>
  <c r="AC25" i="2"/>
  <c r="AE25" i="2" s="1"/>
  <c r="T25" i="2"/>
  <c r="R25" i="2"/>
  <c r="N25" i="2"/>
  <c r="L25" i="2"/>
  <c r="K25" i="2"/>
  <c r="P25" i="2" s="1"/>
  <c r="HR24" i="2"/>
  <c r="HT24" i="2" s="1"/>
  <c r="HL24" i="2"/>
  <c r="HN24" i="2" s="1"/>
  <c r="HK24" i="2"/>
  <c r="GY24" i="2"/>
  <c r="HA24" i="2" s="1"/>
  <c r="GS24" i="2"/>
  <c r="GU24" i="2" s="1"/>
  <c r="GR24" i="2"/>
  <c r="GH24" i="2"/>
  <c r="GF24" i="2"/>
  <c r="FZ24" i="2"/>
  <c r="GD24" i="2" s="1"/>
  <c r="FY24" i="2"/>
  <c r="FP24" i="2"/>
  <c r="FN24" i="2"/>
  <c r="FK24" i="2"/>
  <c r="FI24" i="2"/>
  <c r="FG24" i="2"/>
  <c r="FF24" i="2"/>
  <c r="EU24" i="2"/>
  <c r="EW24" i="2" s="1"/>
  <c r="EN24" i="2"/>
  <c r="EM24" i="2"/>
  <c r="EO24" i="2" s="1"/>
  <c r="EB24" i="2"/>
  <c r="ED24" i="2" s="1"/>
  <c r="DW24" i="2"/>
  <c r="DX24" i="2" s="1"/>
  <c r="EC24" i="2" s="1"/>
  <c r="EE24" i="2" s="1"/>
  <c r="DV24" i="2"/>
  <c r="DU24" i="2"/>
  <c r="DY24" i="2" s="1"/>
  <c r="DT24" i="2"/>
  <c r="DI24" i="2"/>
  <c r="DK24" i="2" s="1"/>
  <c r="DF24" i="2"/>
  <c r="DG24" i="2" s="1"/>
  <c r="DB24" i="2"/>
  <c r="DA24" i="2"/>
  <c r="CP24" i="2"/>
  <c r="CR24" i="2" s="1"/>
  <c r="CI24" i="2"/>
  <c r="CK24" i="2" s="1"/>
  <c r="CH24" i="2"/>
  <c r="CM24" i="2" s="1"/>
  <c r="CN24" i="2" s="1"/>
  <c r="BW24" i="2"/>
  <c r="BY24" i="2" s="1"/>
  <c r="BR24" i="2"/>
  <c r="BP24" i="2"/>
  <c r="BO24" i="2"/>
  <c r="BT24" i="2" s="1"/>
  <c r="BD24" i="2"/>
  <c r="BF24" i="2" s="1"/>
  <c r="AW24" i="2"/>
  <c r="AV24" i="2"/>
  <c r="BA24" i="2" s="1"/>
  <c r="AM24" i="2"/>
  <c r="AK24" i="2"/>
  <c r="AD24" i="2"/>
  <c r="AH24" i="2" s="1"/>
  <c r="AC24" i="2"/>
  <c r="T24" i="2"/>
  <c r="R24" i="2"/>
  <c r="N24" i="2"/>
  <c r="L24" i="2"/>
  <c r="K24" i="2"/>
  <c r="HR23" i="2"/>
  <c r="HT23" i="2" s="1"/>
  <c r="HP23" i="2"/>
  <c r="HL23" i="2"/>
  <c r="HK23" i="2"/>
  <c r="GY23" i="2"/>
  <c r="HA23" i="2" s="1"/>
  <c r="GU23" i="2"/>
  <c r="GS23" i="2"/>
  <c r="GR23" i="2"/>
  <c r="GF23" i="2"/>
  <c r="GH23" i="2" s="1"/>
  <c r="GD23" i="2"/>
  <c r="FZ23" i="2"/>
  <c r="FY23" i="2"/>
  <c r="FP23" i="2"/>
  <c r="FN23" i="2"/>
  <c r="FK23" i="2"/>
  <c r="FG23" i="2"/>
  <c r="FI23" i="2" s="1"/>
  <c r="FF23" i="2"/>
  <c r="EU23" i="2"/>
  <c r="EW23" i="2" s="1"/>
  <c r="EN23" i="2"/>
  <c r="ER23" i="2" s="1"/>
  <c r="EM23" i="2"/>
  <c r="EO23" i="2" s="1"/>
  <c r="EB23" i="2"/>
  <c r="ED23" i="2" s="1"/>
  <c r="DZ23" i="2"/>
  <c r="DV23" i="2"/>
  <c r="DU23" i="2"/>
  <c r="DY23" i="2" s="1"/>
  <c r="DT23" i="2"/>
  <c r="DI23" i="2"/>
  <c r="DK23" i="2" s="1"/>
  <c r="DG23" i="2"/>
  <c r="DF23" i="2"/>
  <c r="DB23" i="2"/>
  <c r="DA23" i="2"/>
  <c r="CR23" i="2"/>
  <c r="CP23" i="2"/>
  <c r="CI23" i="2"/>
  <c r="CK23" i="2" s="1"/>
  <c r="CH23" i="2"/>
  <c r="CJ23" i="2" s="1"/>
  <c r="CL23" i="2" s="1"/>
  <c r="CQ23" i="2" s="1"/>
  <c r="CS23" i="2" s="1"/>
  <c r="BW23" i="2"/>
  <c r="BY23" i="2" s="1"/>
  <c r="BR23" i="2"/>
  <c r="BP23" i="2"/>
  <c r="BO23" i="2"/>
  <c r="BQ23" i="2" s="1"/>
  <c r="BS23" i="2" s="1"/>
  <c r="BX23" i="2" s="1"/>
  <c r="BZ23" i="2" s="1"/>
  <c r="BD23" i="2"/>
  <c r="BF23" i="2" s="1"/>
  <c r="AW23" i="2"/>
  <c r="AV23" i="2"/>
  <c r="AX23" i="2" s="1"/>
  <c r="AM23" i="2"/>
  <c r="AK23" i="2"/>
  <c r="AH23" i="2"/>
  <c r="AD23" i="2"/>
  <c r="AC23" i="2"/>
  <c r="T23" i="2"/>
  <c r="R23" i="2"/>
  <c r="N23" i="2"/>
  <c r="L23" i="2"/>
  <c r="K23" i="2"/>
  <c r="M23" i="2" s="1"/>
  <c r="O23" i="2" s="1"/>
  <c r="S23" i="2" s="1"/>
  <c r="U23" i="2" s="1"/>
  <c r="HR22" i="2"/>
  <c r="HT22" i="2" s="1"/>
  <c r="HP22" i="2"/>
  <c r="HL22" i="2"/>
  <c r="HK22" i="2"/>
  <c r="GY22" i="2"/>
  <c r="HA22" i="2" s="1"/>
  <c r="GS22" i="2"/>
  <c r="GU22" i="2" s="1"/>
  <c r="GR22" i="2"/>
  <c r="GF22" i="2"/>
  <c r="GH22" i="2" s="1"/>
  <c r="GD22" i="2"/>
  <c r="GB22" i="2"/>
  <c r="FZ22" i="2"/>
  <c r="FY22" i="2"/>
  <c r="GA22" i="2" s="1"/>
  <c r="GC22" i="2" s="1"/>
  <c r="GG22" i="2" s="1"/>
  <c r="GI22" i="2" s="1"/>
  <c r="FP22" i="2"/>
  <c r="FN22" i="2"/>
  <c r="FK22" i="2"/>
  <c r="FG22" i="2"/>
  <c r="FF22" i="2"/>
  <c r="EU22" i="2"/>
  <c r="EW22" i="2" s="1"/>
  <c r="EN22" i="2"/>
  <c r="ER22" i="2" s="1"/>
  <c r="EM22" i="2"/>
  <c r="EO22" i="2" s="1"/>
  <c r="EB22" i="2"/>
  <c r="ED22" i="2" s="1"/>
  <c r="DZ22" i="2"/>
  <c r="DW22" i="2"/>
  <c r="DV22" i="2"/>
  <c r="DX22" i="2" s="1"/>
  <c r="EC22" i="2" s="1"/>
  <c r="EE22" i="2" s="1"/>
  <c r="DU22" i="2"/>
  <c r="DY22" i="2" s="1"/>
  <c r="DT22" i="2"/>
  <c r="DI22" i="2"/>
  <c r="DK22" i="2" s="1"/>
  <c r="DB22" i="2"/>
  <c r="DD22" i="2" s="1"/>
  <c r="DA22" i="2"/>
  <c r="CR22" i="2"/>
  <c r="CP22" i="2"/>
  <c r="CI22" i="2"/>
  <c r="CK22" i="2" s="1"/>
  <c r="CH22" i="2"/>
  <c r="CJ22" i="2" s="1"/>
  <c r="CL22" i="2" s="1"/>
  <c r="CQ22" i="2" s="1"/>
  <c r="CS22" i="2" s="1"/>
  <c r="BW22" i="2"/>
  <c r="BY22" i="2" s="1"/>
  <c r="BR22" i="2"/>
  <c r="BP22" i="2"/>
  <c r="BO22" i="2"/>
  <c r="BQ22" i="2" s="1"/>
  <c r="BS22" i="2" s="1"/>
  <c r="BX22" i="2" s="1"/>
  <c r="BZ22" i="2" s="1"/>
  <c r="BD22" i="2"/>
  <c r="BF22" i="2" s="1"/>
  <c r="BA22" i="2"/>
  <c r="AW22" i="2"/>
  <c r="AV22" i="2"/>
  <c r="AM22" i="2"/>
  <c r="AK22" i="2"/>
  <c r="AH22" i="2"/>
  <c r="AF22" i="2"/>
  <c r="AD22" i="2"/>
  <c r="AC22" i="2"/>
  <c r="AE22" i="2" s="1"/>
  <c r="AG22" i="2" s="1"/>
  <c r="AL22" i="2" s="1"/>
  <c r="AN22" i="2" s="1"/>
  <c r="T22" i="2"/>
  <c r="R22" i="2"/>
  <c r="N22" i="2"/>
  <c r="L22" i="2"/>
  <c r="K22" i="2"/>
  <c r="HR21" i="2"/>
  <c r="HT21" i="2" s="1"/>
  <c r="HP21" i="2"/>
  <c r="HL21" i="2"/>
  <c r="HK21" i="2"/>
  <c r="GY21" i="2"/>
  <c r="HA21" i="2" s="1"/>
  <c r="GS21" i="2"/>
  <c r="GR21" i="2"/>
  <c r="GF21" i="2"/>
  <c r="GH21" i="2" s="1"/>
  <c r="GD21" i="2"/>
  <c r="FZ21" i="2"/>
  <c r="GB21" i="2" s="1"/>
  <c r="FY21" i="2"/>
  <c r="FP21" i="2"/>
  <c r="FN21" i="2"/>
  <c r="FG21" i="2"/>
  <c r="FF21" i="2"/>
  <c r="EU21" i="2"/>
  <c r="EW21" i="2" s="1"/>
  <c r="EN21" i="2"/>
  <c r="EM21" i="2"/>
  <c r="EO21" i="2" s="1"/>
  <c r="EB21" i="2"/>
  <c r="ED21" i="2" s="1"/>
  <c r="DV21" i="2"/>
  <c r="DU21" i="2"/>
  <c r="DY21" i="2" s="1"/>
  <c r="DZ21" i="2" s="1"/>
  <c r="DT21" i="2"/>
  <c r="DK21" i="2"/>
  <c r="DI21" i="2"/>
  <c r="DC21" i="2"/>
  <c r="DE21" i="2" s="1"/>
  <c r="DJ21" i="2" s="1"/>
  <c r="DL21" i="2" s="1"/>
  <c r="DB21" i="2"/>
  <c r="DD21" i="2" s="1"/>
  <c r="DA21" i="2"/>
  <c r="CP21" i="2"/>
  <c r="CR21" i="2" s="1"/>
  <c r="CI21" i="2"/>
  <c r="CK21" i="2" s="1"/>
  <c r="CH21" i="2"/>
  <c r="CJ21" i="2" s="1"/>
  <c r="CL21" i="2" s="1"/>
  <c r="CQ21" i="2" s="1"/>
  <c r="CS21" i="2" s="1"/>
  <c r="BW21" i="2"/>
  <c r="BY21" i="2" s="1"/>
  <c r="BR21" i="2"/>
  <c r="BQ21" i="2"/>
  <c r="BS21" i="2" s="1"/>
  <c r="BX21" i="2" s="1"/>
  <c r="BZ21" i="2" s="1"/>
  <c r="BP21" i="2"/>
  <c r="BO21" i="2"/>
  <c r="BT21" i="2" s="1"/>
  <c r="BD21" i="2"/>
  <c r="BF21" i="2" s="1"/>
  <c r="BA21" i="2"/>
  <c r="AY21" i="2"/>
  <c r="AX21" i="2"/>
  <c r="AZ21" i="2" s="1"/>
  <c r="BE21" i="2" s="1"/>
  <c r="BG21" i="2" s="1"/>
  <c r="AW21" i="2"/>
  <c r="AV21" i="2"/>
  <c r="AM21" i="2"/>
  <c r="AK21" i="2"/>
  <c r="AH21" i="2"/>
  <c r="AD21" i="2"/>
  <c r="AF21" i="2" s="1"/>
  <c r="AC21" i="2"/>
  <c r="T21" i="2"/>
  <c r="R21" i="2"/>
  <c r="N21" i="2"/>
  <c r="L21" i="2"/>
  <c r="K21" i="2"/>
  <c r="M21" i="2" s="1"/>
  <c r="O21" i="2" s="1"/>
  <c r="S21" i="2" s="1"/>
  <c r="U21" i="2" s="1"/>
  <c r="HR20" i="2"/>
  <c r="HT20" i="2" s="1"/>
  <c r="HP20" i="2"/>
  <c r="HL20" i="2"/>
  <c r="HK20" i="2"/>
  <c r="HA20" i="2"/>
  <c r="GY20" i="2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W20" i="2"/>
  <c r="EU20" i="2"/>
  <c r="EN20" i="2"/>
  <c r="EP20" i="2" s="1"/>
  <c r="EM20" i="2"/>
  <c r="EO20" i="2" s="1"/>
  <c r="EQ20" i="2" s="1"/>
  <c r="EV20" i="2" s="1"/>
  <c r="EX20" i="2" s="1"/>
  <c r="ED20" i="2"/>
  <c r="EB20" i="2"/>
  <c r="DV20" i="2"/>
  <c r="DU20" i="2"/>
  <c r="DY20" i="2" s="1"/>
  <c r="DZ20" i="2" s="1"/>
  <c r="DT20" i="2"/>
  <c r="DI20" i="2"/>
  <c r="DK20" i="2" s="1"/>
  <c r="DC20" i="2"/>
  <c r="DE20" i="2" s="1"/>
  <c r="DJ20" i="2" s="1"/>
  <c r="DL20" i="2" s="1"/>
  <c r="DB20" i="2"/>
  <c r="DD20" i="2" s="1"/>
  <c r="DA20" i="2"/>
  <c r="CR20" i="2"/>
  <c r="CP20" i="2"/>
  <c r="CJ20" i="2"/>
  <c r="CL20" i="2" s="1"/>
  <c r="CQ20" i="2" s="1"/>
  <c r="CS20" i="2" s="1"/>
  <c r="CI20" i="2"/>
  <c r="CK20" i="2" s="1"/>
  <c r="CH20" i="2"/>
  <c r="BW20" i="2"/>
  <c r="BY20" i="2" s="1"/>
  <c r="BT20" i="2"/>
  <c r="BR20" i="2"/>
  <c r="BQ20" i="2"/>
  <c r="BS20" i="2" s="1"/>
  <c r="BX20" i="2" s="1"/>
  <c r="BZ20" i="2" s="1"/>
  <c r="BP20" i="2"/>
  <c r="BO20" i="2"/>
  <c r="BD20" i="2"/>
  <c r="BF20" i="2" s="1"/>
  <c r="BA20" i="2"/>
  <c r="AY20" i="2"/>
  <c r="AW20" i="2"/>
  <c r="AV20" i="2"/>
  <c r="AX20" i="2" s="1"/>
  <c r="AZ20" i="2" s="1"/>
  <c r="BE20" i="2" s="1"/>
  <c r="BG20" i="2" s="1"/>
  <c r="AM20" i="2"/>
  <c r="AK20" i="2"/>
  <c r="AD20" i="2"/>
  <c r="AC20" i="2"/>
  <c r="AH20" i="2" s="1"/>
  <c r="T20" i="2"/>
  <c r="R20" i="2"/>
  <c r="N20" i="2"/>
  <c r="L20" i="2"/>
  <c r="K20" i="2"/>
  <c r="P20" i="2" s="1"/>
  <c r="HR19" i="2"/>
  <c r="HT19" i="2" s="1"/>
  <c r="HL19" i="2"/>
  <c r="HP19" i="2" s="1"/>
  <c r="HK19" i="2"/>
  <c r="HA19" i="2"/>
  <c r="GY19" i="2"/>
  <c r="GS19" i="2"/>
  <c r="GU19" i="2" s="1"/>
  <c r="GR19" i="2"/>
  <c r="GH19" i="2"/>
  <c r="GF19" i="2"/>
  <c r="FZ19" i="2"/>
  <c r="GB19" i="2" s="1"/>
  <c r="FY19" i="2"/>
  <c r="GD19" i="2" s="1"/>
  <c r="FP19" i="2"/>
  <c r="FN19" i="2"/>
  <c r="FG19" i="2"/>
  <c r="FK19" i="2" s="1"/>
  <c r="FF19" i="2"/>
  <c r="EW19" i="2"/>
  <c r="EU19" i="2"/>
  <c r="EN19" i="2"/>
  <c r="EM19" i="2"/>
  <c r="EO19" i="2" s="1"/>
  <c r="EB19" i="2"/>
  <c r="ED19" i="2" s="1"/>
  <c r="DV19" i="2"/>
  <c r="DU19" i="2"/>
  <c r="DY19" i="2" s="1"/>
  <c r="DZ19" i="2" s="1"/>
  <c r="DT19" i="2"/>
  <c r="DK19" i="2"/>
  <c r="DI19" i="2"/>
  <c r="DC19" i="2"/>
  <c r="DE19" i="2" s="1"/>
  <c r="DJ19" i="2" s="1"/>
  <c r="DL19" i="2" s="1"/>
  <c r="DB19" i="2"/>
  <c r="DD19" i="2" s="1"/>
  <c r="DA19" i="2"/>
  <c r="CP19" i="2"/>
  <c r="CR19" i="2" s="1"/>
  <c r="CM19" i="2"/>
  <c r="CJ19" i="2"/>
  <c r="CL19" i="2" s="1"/>
  <c r="CQ19" i="2" s="1"/>
  <c r="CS19" i="2" s="1"/>
  <c r="CI19" i="2"/>
  <c r="CK19" i="2" s="1"/>
  <c r="CH19" i="2"/>
  <c r="BW19" i="2"/>
  <c r="BY19" i="2" s="1"/>
  <c r="BT19" i="2"/>
  <c r="BR19" i="2"/>
  <c r="BP19" i="2"/>
  <c r="BO19" i="2"/>
  <c r="BQ19" i="2" s="1"/>
  <c r="BS19" i="2" s="1"/>
  <c r="BX19" i="2" s="1"/>
  <c r="BZ19" i="2" s="1"/>
  <c r="BD19" i="2"/>
  <c r="BF19" i="2" s="1"/>
  <c r="BA19" i="2"/>
  <c r="AW19" i="2"/>
  <c r="AV19" i="2"/>
  <c r="AM19" i="2"/>
  <c r="AK19" i="2"/>
  <c r="AD19" i="2"/>
  <c r="AH19" i="2" s="1"/>
  <c r="AC19" i="2"/>
  <c r="AE19" i="2" s="1"/>
  <c r="T19" i="2"/>
  <c r="R19" i="2"/>
  <c r="N19" i="2"/>
  <c r="L19" i="2"/>
  <c r="K19" i="2"/>
  <c r="P19" i="2" s="1"/>
  <c r="HR18" i="2"/>
  <c r="HT18" i="2" s="1"/>
  <c r="HL18" i="2"/>
  <c r="HK18" i="2"/>
  <c r="GY18" i="2"/>
  <c r="HA18" i="2" s="1"/>
  <c r="GS18" i="2"/>
  <c r="GU18" i="2" s="1"/>
  <c r="GR18" i="2"/>
  <c r="GF18" i="2"/>
  <c r="GH18" i="2" s="1"/>
  <c r="FZ18" i="2"/>
  <c r="GB18" i="2" s="1"/>
  <c r="FY18" i="2"/>
  <c r="GA18" i="2" s="1"/>
  <c r="FP18" i="2"/>
  <c r="FN18" i="2"/>
  <c r="FG18" i="2"/>
  <c r="FI18" i="2" s="1"/>
  <c r="FF18" i="2"/>
  <c r="EU18" i="2"/>
  <c r="EW18" i="2" s="1"/>
  <c r="EN18" i="2"/>
  <c r="EM18" i="2"/>
  <c r="EO18" i="2" s="1"/>
  <c r="ED18" i="2"/>
  <c r="EB18" i="2"/>
  <c r="DV18" i="2"/>
  <c r="DU18" i="2"/>
  <c r="DY18" i="2" s="1"/>
  <c r="DZ18" i="2" s="1"/>
  <c r="DT18" i="2"/>
  <c r="DK18" i="2"/>
  <c r="DI18" i="2"/>
  <c r="DF18" i="2"/>
  <c r="DG18" i="2" s="1"/>
  <c r="DC18" i="2"/>
  <c r="DB18" i="2"/>
  <c r="DA18" i="2"/>
  <c r="CP18" i="2"/>
  <c r="CR18" i="2" s="1"/>
  <c r="CM18" i="2"/>
  <c r="CI18" i="2"/>
  <c r="CK18" i="2" s="1"/>
  <c r="CH18" i="2"/>
  <c r="CJ18" i="2" s="1"/>
  <c r="CL18" i="2" s="1"/>
  <c r="CQ18" i="2" s="1"/>
  <c r="CS18" i="2" s="1"/>
  <c r="BW18" i="2"/>
  <c r="BY18" i="2" s="1"/>
  <c r="BT18" i="2"/>
  <c r="BR18" i="2"/>
  <c r="BP18" i="2"/>
  <c r="BO18" i="2"/>
  <c r="BD18" i="2"/>
  <c r="BF18" i="2" s="1"/>
  <c r="AW18" i="2"/>
  <c r="AV18" i="2"/>
  <c r="BA18" i="2" s="1"/>
  <c r="AM18" i="2"/>
  <c r="AK18" i="2"/>
  <c r="AD18" i="2"/>
  <c r="AH18" i="2" s="1"/>
  <c r="AC18" i="2"/>
  <c r="AE18" i="2" s="1"/>
  <c r="T18" i="2"/>
  <c r="R18" i="2"/>
  <c r="N18" i="2"/>
  <c r="L18" i="2"/>
  <c r="K18" i="2"/>
  <c r="M18" i="2" s="1"/>
  <c r="O18" i="2" s="1"/>
  <c r="S18" i="2" s="1"/>
  <c r="U18" i="2" s="1"/>
  <c r="HR17" i="2"/>
  <c r="HT17" i="2" s="1"/>
  <c r="HL17" i="2"/>
  <c r="HP17" i="2" s="1"/>
  <c r="HK17" i="2"/>
  <c r="HA17" i="2"/>
  <c r="GY17" i="2"/>
  <c r="GS17" i="2"/>
  <c r="GU17" i="2" s="1"/>
  <c r="GR17" i="2"/>
  <c r="GH17" i="2"/>
  <c r="GF17" i="2"/>
  <c r="FZ17" i="2"/>
  <c r="GB17" i="2" s="1"/>
  <c r="FY17" i="2"/>
  <c r="GA17" i="2" s="1"/>
  <c r="GC17" i="2" s="1"/>
  <c r="GG17" i="2" s="1"/>
  <c r="GI17" i="2" s="1"/>
  <c r="FP17" i="2"/>
  <c r="FN17" i="2"/>
  <c r="FG17" i="2"/>
  <c r="FI17" i="2" s="1"/>
  <c r="FF17" i="2"/>
  <c r="EW17" i="2"/>
  <c r="EU17" i="2"/>
  <c r="EN17" i="2"/>
  <c r="ER17" i="2" s="1"/>
  <c r="EM17" i="2"/>
  <c r="EO17" i="2" s="1"/>
  <c r="ED17" i="2"/>
  <c r="EB17" i="2"/>
  <c r="DW17" i="2"/>
  <c r="DV17" i="2"/>
  <c r="DX17" i="2" s="1"/>
  <c r="EC17" i="2" s="1"/>
  <c r="EE17" i="2" s="1"/>
  <c r="DU17" i="2"/>
  <c r="DY17" i="2" s="1"/>
  <c r="DT17" i="2"/>
  <c r="DI17" i="2"/>
  <c r="DK17" i="2" s="1"/>
  <c r="DF17" i="2"/>
  <c r="DG17" i="2" s="1"/>
  <c r="DB17" i="2"/>
  <c r="DA17" i="2"/>
  <c r="CP17" i="2"/>
  <c r="CR17" i="2" s="1"/>
  <c r="CM17" i="2"/>
  <c r="CN17" i="2" s="1"/>
  <c r="CJ17" i="2"/>
  <c r="CL17" i="2" s="1"/>
  <c r="CQ17" i="2" s="1"/>
  <c r="CS17" i="2" s="1"/>
  <c r="CI17" i="2"/>
  <c r="CK17" i="2" s="1"/>
  <c r="CH17" i="2"/>
  <c r="BW17" i="2"/>
  <c r="BY17" i="2" s="1"/>
  <c r="BT17" i="2"/>
  <c r="BR17" i="2"/>
  <c r="BP17" i="2"/>
  <c r="BO17" i="2"/>
  <c r="BQ17" i="2" s="1"/>
  <c r="BS17" i="2" s="1"/>
  <c r="BX17" i="2" s="1"/>
  <c r="BZ17" i="2" s="1"/>
  <c r="BD17" i="2"/>
  <c r="BF17" i="2" s="1"/>
  <c r="AW17" i="2"/>
  <c r="AV17" i="2"/>
  <c r="BA17" i="2" s="1"/>
  <c r="AM17" i="2"/>
  <c r="AK17" i="2"/>
  <c r="AD17" i="2"/>
  <c r="AH17" i="2" s="1"/>
  <c r="AC17" i="2"/>
  <c r="AE17" i="2" s="1"/>
  <c r="T17" i="2"/>
  <c r="R17" i="2"/>
  <c r="N17" i="2"/>
  <c r="L17" i="2"/>
  <c r="K17" i="2"/>
  <c r="P17" i="2" s="1"/>
  <c r="HR16" i="2"/>
  <c r="HT16" i="2" s="1"/>
  <c r="HL16" i="2"/>
  <c r="HN16" i="2" s="1"/>
  <c r="HK16" i="2"/>
  <c r="GY16" i="2"/>
  <c r="HA16" i="2" s="1"/>
  <c r="GS16" i="2"/>
  <c r="GU16" i="2" s="1"/>
  <c r="GR16" i="2"/>
  <c r="GH16" i="2"/>
  <c r="GF16" i="2"/>
  <c r="FZ16" i="2"/>
  <c r="GD16" i="2" s="1"/>
  <c r="FY16" i="2"/>
  <c r="FP16" i="2"/>
  <c r="FN16" i="2"/>
  <c r="FK16" i="2"/>
  <c r="FI16" i="2"/>
  <c r="FG16" i="2"/>
  <c r="FF16" i="2"/>
  <c r="EU16" i="2"/>
  <c r="EW16" i="2" s="1"/>
  <c r="EN16" i="2"/>
  <c r="EM16" i="2"/>
  <c r="EO16" i="2" s="1"/>
  <c r="EB16" i="2"/>
  <c r="ED16" i="2" s="1"/>
  <c r="DW16" i="2"/>
  <c r="DX16" i="2" s="1"/>
  <c r="EC16" i="2" s="1"/>
  <c r="EE16" i="2" s="1"/>
  <c r="DV16" i="2"/>
  <c r="DU16" i="2"/>
  <c r="DY16" i="2" s="1"/>
  <c r="DT16" i="2"/>
  <c r="DI16" i="2"/>
  <c r="DK16" i="2" s="1"/>
  <c r="DF16" i="2"/>
  <c r="DG16" i="2" s="1"/>
  <c r="DB16" i="2"/>
  <c r="DA16" i="2"/>
  <c r="CP16" i="2"/>
  <c r="CR16" i="2" s="1"/>
  <c r="CI16" i="2"/>
  <c r="CK16" i="2" s="1"/>
  <c r="CH16" i="2"/>
  <c r="CM16" i="2" s="1"/>
  <c r="CN16" i="2" s="1"/>
  <c r="BW16" i="2"/>
  <c r="BY16" i="2" s="1"/>
  <c r="BR16" i="2"/>
  <c r="BP16" i="2"/>
  <c r="BO16" i="2"/>
  <c r="BT16" i="2" s="1"/>
  <c r="BD16" i="2"/>
  <c r="BF16" i="2" s="1"/>
  <c r="AW16" i="2"/>
  <c r="AV16" i="2"/>
  <c r="BA16" i="2" s="1"/>
  <c r="AM16" i="2"/>
  <c r="AK16" i="2"/>
  <c r="AD16" i="2"/>
  <c r="AH16" i="2" s="1"/>
  <c r="AC16" i="2"/>
  <c r="T16" i="2"/>
  <c r="R16" i="2"/>
  <c r="N16" i="2"/>
  <c r="L16" i="2"/>
  <c r="K16" i="2"/>
  <c r="HR15" i="2"/>
  <c r="HT15" i="2" s="1"/>
  <c r="HP15" i="2"/>
  <c r="HL15" i="2"/>
  <c r="HK15" i="2"/>
  <c r="GY15" i="2"/>
  <c r="HA15" i="2" s="1"/>
  <c r="GU15" i="2"/>
  <c r="GS15" i="2"/>
  <c r="GR15" i="2"/>
  <c r="GF15" i="2"/>
  <c r="GH15" i="2" s="1"/>
  <c r="GD15" i="2"/>
  <c r="FZ15" i="2"/>
  <c r="FY15" i="2"/>
  <c r="FP15" i="2"/>
  <c r="FN15" i="2"/>
  <c r="FK15" i="2"/>
  <c r="FG15" i="2"/>
  <c r="FI15" i="2" s="1"/>
  <c r="FF15" i="2"/>
  <c r="EU15" i="2"/>
  <c r="EW15" i="2" s="1"/>
  <c r="EN15" i="2"/>
  <c r="ER15" i="2" s="1"/>
  <c r="EM15" i="2"/>
  <c r="EO15" i="2" s="1"/>
  <c r="EB15" i="2"/>
  <c r="ED15" i="2" s="1"/>
  <c r="DZ15" i="2"/>
  <c r="DV15" i="2"/>
  <c r="DU15" i="2"/>
  <c r="DY15" i="2" s="1"/>
  <c r="DT15" i="2"/>
  <c r="DI15" i="2"/>
  <c r="DK15" i="2" s="1"/>
  <c r="DG15" i="2"/>
  <c r="DF15" i="2"/>
  <c r="DB15" i="2"/>
  <c r="DA15" i="2"/>
  <c r="CR15" i="2"/>
  <c r="CP15" i="2"/>
  <c r="CI15" i="2"/>
  <c r="CK15" i="2" s="1"/>
  <c r="CH15" i="2"/>
  <c r="CJ15" i="2" s="1"/>
  <c r="CL15" i="2" s="1"/>
  <c r="CQ15" i="2" s="1"/>
  <c r="CS15" i="2" s="1"/>
  <c r="BW15" i="2"/>
  <c r="BY15" i="2" s="1"/>
  <c r="BR15" i="2"/>
  <c r="BP15" i="2"/>
  <c r="BO15" i="2"/>
  <c r="BT15" i="2" s="1"/>
  <c r="BD15" i="2"/>
  <c r="BF15" i="2" s="1"/>
  <c r="AW15" i="2"/>
  <c r="AV15" i="2"/>
  <c r="AX15" i="2" s="1"/>
  <c r="AM15" i="2"/>
  <c r="AK15" i="2"/>
  <c r="AH15" i="2"/>
  <c r="AD15" i="2"/>
  <c r="AC15" i="2"/>
  <c r="T15" i="2"/>
  <c r="R15" i="2"/>
  <c r="N15" i="2"/>
  <c r="L15" i="2"/>
  <c r="K15" i="2"/>
  <c r="M15" i="2" s="1"/>
  <c r="O15" i="2" s="1"/>
  <c r="S15" i="2" s="1"/>
  <c r="U15" i="2" s="1"/>
  <c r="HR14" i="2"/>
  <c r="HT14" i="2" s="1"/>
  <c r="HP14" i="2"/>
  <c r="HL14" i="2"/>
  <c r="HK14" i="2"/>
  <c r="GY14" i="2"/>
  <c r="HA14" i="2" s="1"/>
  <c r="GS14" i="2"/>
  <c r="GU14" i="2" s="1"/>
  <c r="GR14" i="2"/>
  <c r="GF14" i="2"/>
  <c r="GH14" i="2" s="1"/>
  <c r="GD14" i="2"/>
  <c r="GB14" i="2"/>
  <c r="FZ14" i="2"/>
  <c r="FY14" i="2"/>
  <c r="GA14" i="2" s="1"/>
  <c r="GC14" i="2" s="1"/>
  <c r="GG14" i="2" s="1"/>
  <c r="GI14" i="2" s="1"/>
  <c r="FP14" i="2"/>
  <c r="FN14" i="2"/>
  <c r="FK14" i="2"/>
  <c r="FG14" i="2"/>
  <c r="FI14" i="2" s="1"/>
  <c r="FF14" i="2"/>
  <c r="EU14" i="2"/>
  <c r="EW14" i="2" s="1"/>
  <c r="EN14" i="2"/>
  <c r="ER14" i="2" s="1"/>
  <c r="EM14" i="2"/>
  <c r="EO14" i="2" s="1"/>
  <c r="EB14" i="2"/>
  <c r="ED14" i="2" s="1"/>
  <c r="DZ14" i="2"/>
  <c r="DW14" i="2"/>
  <c r="DV14" i="2"/>
  <c r="DX14" i="2" s="1"/>
  <c r="EC14" i="2" s="1"/>
  <c r="EE14" i="2" s="1"/>
  <c r="DU14" i="2"/>
  <c r="DY14" i="2" s="1"/>
  <c r="DT14" i="2"/>
  <c r="DI14" i="2"/>
  <c r="DK14" i="2" s="1"/>
  <c r="DB14" i="2"/>
  <c r="DD14" i="2" s="1"/>
  <c r="DA14" i="2"/>
  <c r="CR14" i="2"/>
  <c r="CP14" i="2"/>
  <c r="CI14" i="2"/>
  <c r="CK14" i="2" s="1"/>
  <c r="CH14" i="2"/>
  <c r="CJ14" i="2" s="1"/>
  <c r="CL14" i="2" s="1"/>
  <c r="CQ14" i="2" s="1"/>
  <c r="CS14" i="2" s="1"/>
  <c r="BW14" i="2"/>
  <c r="BY14" i="2" s="1"/>
  <c r="BR14" i="2"/>
  <c r="BP14" i="2"/>
  <c r="BO14" i="2"/>
  <c r="BT14" i="2" s="1"/>
  <c r="BD14" i="2"/>
  <c r="BF14" i="2" s="1"/>
  <c r="BA14" i="2"/>
  <c r="AW14" i="2"/>
  <c r="AV14" i="2"/>
  <c r="AM14" i="2"/>
  <c r="AK14" i="2"/>
  <c r="AH14" i="2"/>
  <c r="AF14" i="2"/>
  <c r="AD14" i="2"/>
  <c r="AC14" i="2"/>
  <c r="AE14" i="2" s="1"/>
  <c r="AG14" i="2" s="1"/>
  <c r="AL14" i="2" s="1"/>
  <c r="AN14" i="2" s="1"/>
  <c r="T14" i="2"/>
  <c r="R14" i="2"/>
  <c r="N14" i="2"/>
  <c r="L14" i="2"/>
  <c r="K14" i="2"/>
  <c r="HR13" i="2"/>
  <c r="HT13" i="2" s="1"/>
  <c r="HP13" i="2"/>
  <c r="HL13" i="2"/>
  <c r="HK13" i="2"/>
  <c r="GY13" i="2"/>
  <c r="HA13" i="2" s="1"/>
  <c r="GS13" i="2"/>
  <c r="GU13" i="2" s="1"/>
  <c r="GR13" i="2"/>
  <c r="GF13" i="2"/>
  <c r="GH13" i="2" s="1"/>
  <c r="GD13" i="2"/>
  <c r="FZ13" i="2"/>
  <c r="GB13" i="2" s="1"/>
  <c r="FY13" i="2"/>
  <c r="FP13" i="2"/>
  <c r="FN13" i="2"/>
  <c r="FG13" i="2"/>
  <c r="FF13" i="2"/>
  <c r="EU13" i="2"/>
  <c r="EW13" i="2" s="1"/>
  <c r="EN13" i="2"/>
  <c r="EM13" i="2"/>
  <c r="EO13" i="2" s="1"/>
  <c r="EB13" i="2"/>
  <c r="ED13" i="2" s="1"/>
  <c r="DV13" i="2"/>
  <c r="DU13" i="2"/>
  <c r="DY13" i="2" s="1"/>
  <c r="DZ13" i="2" s="1"/>
  <c r="DT13" i="2"/>
  <c r="DK13" i="2"/>
  <c r="DI13" i="2"/>
  <c r="DC13" i="2"/>
  <c r="DE13" i="2" s="1"/>
  <c r="DJ13" i="2" s="1"/>
  <c r="DL13" i="2" s="1"/>
  <c r="DB13" i="2"/>
  <c r="DD13" i="2" s="1"/>
  <c r="DA13" i="2"/>
  <c r="CP13" i="2"/>
  <c r="CR13" i="2" s="1"/>
  <c r="CI13" i="2"/>
  <c r="CK13" i="2" s="1"/>
  <c r="CH13" i="2"/>
  <c r="CJ13" i="2" s="1"/>
  <c r="CL13" i="2" s="1"/>
  <c r="CQ13" i="2" s="1"/>
  <c r="CS13" i="2" s="1"/>
  <c r="BW13" i="2"/>
  <c r="BY13" i="2" s="1"/>
  <c r="BR13" i="2"/>
  <c r="BQ13" i="2"/>
  <c r="BS13" i="2" s="1"/>
  <c r="BX13" i="2" s="1"/>
  <c r="BZ13" i="2" s="1"/>
  <c r="BP13" i="2"/>
  <c r="BO13" i="2"/>
  <c r="BT13" i="2" s="1"/>
  <c r="BD13" i="2"/>
  <c r="BF13" i="2" s="1"/>
  <c r="BA13" i="2"/>
  <c r="AY13" i="2"/>
  <c r="AX13" i="2"/>
  <c r="AZ13" i="2" s="1"/>
  <c r="BE13" i="2" s="1"/>
  <c r="BG13" i="2" s="1"/>
  <c r="AW13" i="2"/>
  <c r="AV13" i="2"/>
  <c r="AM13" i="2"/>
  <c r="AK13" i="2"/>
  <c r="AH13" i="2"/>
  <c r="AD13" i="2"/>
  <c r="AF13" i="2" s="1"/>
  <c r="AC13" i="2"/>
  <c r="T13" i="2"/>
  <c r="R13" i="2"/>
  <c r="N13" i="2"/>
  <c r="L13" i="2"/>
  <c r="K13" i="2"/>
  <c r="M13" i="2" s="1"/>
  <c r="O13" i="2" s="1"/>
  <c r="S13" i="2" s="1"/>
  <c r="U13" i="2" s="1"/>
  <c r="HR12" i="2"/>
  <c r="HT12" i="2" s="1"/>
  <c r="HP12" i="2"/>
  <c r="HL12" i="2"/>
  <c r="HK12" i="2"/>
  <c r="HA12" i="2"/>
  <c r="GY12" i="2"/>
  <c r="GS12" i="2"/>
  <c r="GR12" i="2"/>
  <c r="GF12" i="2"/>
  <c r="GH12" i="2" s="1"/>
  <c r="FZ12" i="2"/>
  <c r="FY12" i="2"/>
  <c r="GD12" i="2" s="1"/>
  <c r="FP12" i="2"/>
  <c r="FN12" i="2"/>
  <c r="FG12" i="2"/>
  <c r="FK12" i="2" s="1"/>
  <c r="FF12" i="2"/>
  <c r="EW12" i="2"/>
  <c r="EU12" i="2"/>
  <c r="EN12" i="2"/>
  <c r="EM12" i="2"/>
  <c r="EO12" i="2" s="1"/>
  <c r="ED12" i="2"/>
  <c r="EB12" i="2"/>
  <c r="DV12" i="2"/>
  <c r="DU12" i="2"/>
  <c r="DY12" i="2" s="1"/>
  <c r="DZ12" i="2" s="1"/>
  <c r="DT12" i="2"/>
  <c r="DI12" i="2"/>
  <c r="DK12" i="2" s="1"/>
  <c r="DC12" i="2"/>
  <c r="DE12" i="2" s="1"/>
  <c r="DJ12" i="2" s="1"/>
  <c r="DL12" i="2" s="1"/>
  <c r="DB12" i="2"/>
  <c r="DD12" i="2" s="1"/>
  <c r="DA12" i="2"/>
  <c r="CR12" i="2"/>
  <c r="CP12" i="2"/>
  <c r="CJ12" i="2"/>
  <c r="CL12" i="2" s="1"/>
  <c r="CQ12" i="2" s="1"/>
  <c r="CS12" i="2" s="1"/>
  <c r="CI12" i="2"/>
  <c r="CK12" i="2" s="1"/>
  <c r="CH12" i="2"/>
  <c r="BW12" i="2"/>
  <c r="BY12" i="2" s="1"/>
  <c r="BT12" i="2"/>
  <c r="BR12" i="2"/>
  <c r="BQ12" i="2"/>
  <c r="BS12" i="2" s="1"/>
  <c r="BX12" i="2" s="1"/>
  <c r="BZ12" i="2" s="1"/>
  <c r="BP12" i="2"/>
  <c r="BO12" i="2"/>
  <c r="BD12" i="2"/>
  <c r="BF12" i="2" s="1"/>
  <c r="BA12" i="2"/>
  <c r="AY12" i="2"/>
  <c r="AW12" i="2"/>
  <c r="AV12" i="2"/>
  <c r="AX12" i="2" s="1"/>
  <c r="AZ12" i="2" s="1"/>
  <c r="BE12" i="2" s="1"/>
  <c r="BG12" i="2" s="1"/>
  <c r="AM12" i="2"/>
  <c r="AK12" i="2"/>
  <c r="AD12" i="2"/>
  <c r="AC12" i="2"/>
  <c r="AH12" i="2" s="1"/>
  <c r="T12" i="2"/>
  <c r="R12" i="2"/>
  <c r="N12" i="2"/>
  <c r="L12" i="2"/>
  <c r="K12" i="2"/>
  <c r="P12" i="2" s="1"/>
  <c r="HR11" i="2"/>
  <c r="HT11" i="2" s="1"/>
  <c r="HL11" i="2"/>
  <c r="HK11" i="2"/>
  <c r="HA11" i="2"/>
  <c r="GY11" i="2"/>
  <c r="GS11" i="2"/>
  <c r="GU11" i="2" s="1"/>
  <c r="GR11" i="2"/>
  <c r="GH11" i="2"/>
  <c r="GF11" i="2"/>
  <c r="FZ11" i="2"/>
  <c r="GB11" i="2" s="1"/>
  <c r="FY11" i="2"/>
  <c r="GD11" i="2" s="1"/>
  <c r="FP11" i="2"/>
  <c r="FN11" i="2"/>
  <c r="FG11" i="2"/>
  <c r="FK11" i="2" s="1"/>
  <c r="FF11" i="2"/>
  <c r="EW11" i="2"/>
  <c r="EU11" i="2"/>
  <c r="EN11" i="2"/>
  <c r="EM11" i="2"/>
  <c r="EO11" i="2" s="1"/>
  <c r="EB11" i="2"/>
  <c r="ED11" i="2" s="1"/>
  <c r="DV11" i="2"/>
  <c r="DU11" i="2"/>
  <c r="DY11" i="2" s="1"/>
  <c r="DZ11" i="2" s="1"/>
  <c r="DT11" i="2"/>
  <c r="DI11" i="2"/>
  <c r="DK11" i="2" s="1"/>
  <c r="DC11" i="2"/>
  <c r="DE11" i="2" s="1"/>
  <c r="DJ11" i="2" s="1"/>
  <c r="DL11" i="2" s="1"/>
  <c r="DB11" i="2"/>
  <c r="DD11" i="2" s="1"/>
  <c r="DA11" i="2"/>
  <c r="CP11" i="2"/>
  <c r="CR11" i="2" s="1"/>
  <c r="CM11" i="2"/>
  <c r="CJ11" i="2"/>
  <c r="CL11" i="2" s="1"/>
  <c r="CQ11" i="2" s="1"/>
  <c r="CS11" i="2" s="1"/>
  <c r="CI11" i="2"/>
  <c r="CK11" i="2" s="1"/>
  <c r="CH11" i="2"/>
  <c r="BW11" i="2"/>
  <c r="BY11" i="2" s="1"/>
  <c r="BT11" i="2"/>
  <c r="BR11" i="2"/>
  <c r="BP11" i="2"/>
  <c r="BO11" i="2"/>
  <c r="BQ11" i="2" s="1"/>
  <c r="BS11" i="2" s="1"/>
  <c r="BX11" i="2" s="1"/>
  <c r="BZ11" i="2" s="1"/>
  <c r="BD11" i="2"/>
  <c r="BF11" i="2" s="1"/>
  <c r="BA11" i="2"/>
  <c r="AW11" i="2"/>
  <c r="AV11" i="2"/>
  <c r="AM11" i="2"/>
  <c r="AK11" i="2"/>
  <c r="AD11" i="2"/>
  <c r="AH11" i="2" s="1"/>
  <c r="AC11" i="2"/>
  <c r="AE11" i="2" s="1"/>
  <c r="T11" i="2"/>
  <c r="R11" i="2"/>
  <c r="N11" i="2"/>
  <c r="L11" i="2"/>
  <c r="K11" i="2"/>
  <c r="P11" i="2" s="1"/>
  <c r="HR10" i="2"/>
  <c r="HT10" i="2" s="1"/>
  <c r="HL10" i="2"/>
  <c r="HK10" i="2"/>
  <c r="GY10" i="2"/>
  <c r="HA10" i="2" s="1"/>
  <c r="GS10" i="2"/>
  <c r="GU10" i="2" s="1"/>
  <c r="GR10" i="2"/>
  <c r="GF10" i="2"/>
  <c r="GH10" i="2" s="1"/>
  <c r="FZ10" i="2"/>
  <c r="GB10" i="2" s="1"/>
  <c r="FY10" i="2"/>
  <c r="GA10" i="2" s="1"/>
  <c r="FP10" i="2"/>
  <c r="FN10" i="2"/>
  <c r="FG10" i="2"/>
  <c r="FI10" i="2" s="1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V10" i="2"/>
  <c r="DU10" i="2"/>
  <c r="DY10" i="2" s="1"/>
  <c r="DZ10" i="2" s="1"/>
  <c r="DT10" i="2"/>
  <c r="DK10" i="2"/>
  <c r="DI10" i="2"/>
  <c r="DF10" i="2"/>
  <c r="DG10" i="2" s="1"/>
  <c r="DC10" i="2"/>
  <c r="DB10" i="2"/>
  <c r="DA10" i="2"/>
  <c r="CP10" i="2"/>
  <c r="CR10" i="2" s="1"/>
  <c r="CM10" i="2"/>
  <c r="CI10" i="2"/>
  <c r="CK10" i="2" s="1"/>
  <c r="CH10" i="2"/>
  <c r="CJ10" i="2" s="1"/>
  <c r="CL10" i="2" s="1"/>
  <c r="CQ10" i="2" s="1"/>
  <c r="CS10" i="2" s="1"/>
  <c r="BW10" i="2"/>
  <c r="BY10" i="2" s="1"/>
  <c r="BT10" i="2"/>
  <c r="BR10" i="2"/>
  <c r="BP10" i="2"/>
  <c r="BO10" i="2"/>
  <c r="BD10" i="2"/>
  <c r="BF10" i="2" s="1"/>
  <c r="AW10" i="2"/>
  <c r="AV10" i="2"/>
  <c r="BA10" i="2" s="1"/>
  <c r="AM10" i="2"/>
  <c r="AK10" i="2"/>
  <c r="AD10" i="2"/>
  <c r="AH10" i="2" s="1"/>
  <c r="AC10" i="2"/>
  <c r="AE10" i="2" s="1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P9" i="2" s="1"/>
  <c r="HK9" i="2"/>
  <c r="HA9" i="2"/>
  <c r="GY9" i="2"/>
  <c r="GS9" i="2"/>
  <c r="GU9" i="2" s="1"/>
  <c r="GR9" i="2"/>
  <c r="GF9" i="2"/>
  <c r="GH9" i="2" s="1"/>
  <c r="FZ9" i="2"/>
  <c r="GB9" i="2" s="1"/>
  <c r="FY9" i="2"/>
  <c r="GA9" i="2" s="1"/>
  <c r="FP9" i="2"/>
  <c r="FN9" i="2"/>
  <c r="FG9" i="2"/>
  <c r="FI9" i="2" s="1"/>
  <c r="FF9" i="2"/>
  <c r="EW9" i="2"/>
  <c r="EU9" i="2"/>
  <c r="EN9" i="2"/>
  <c r="ER9" i="2" s="1"/>
  <c r="EM9" i="2"/>
  <c r="EO9" i="2" s="1"/>
  <c r="ED9" i="2"/>
  <c r="EB9" i="2"/>
  <c r="DW9" i="2"/>
  <c r="DV9" i="2"/>
  <c r="DX9" i="2" s="1"/>
  <c r="EC9" i="2" s="1"/>
  <c r="EE9" i="2" s="1"/>
  <c r="DU9" i="2"/>
  <c r="DY9" i="2" s="1"/>
  <c r="DT9" i="2"/>
  <c r="DI9" i="2"/>
  <c r="DK9" i="2" s="1"/>
  <c r="DF9" i="2"/>
  <c r="DG9" i="2" s="1"/>
  <c r="DB9" i="2"/>
  <c r="DA9" i="2"/>
  <c r="CP9" i="2"/>
  <c r="CR9" i="2" s="1"/>
  <c r="CM9" i="2"/>
  <c r="CN9" i="2" s="1"/>
  <c r="CJ9" i="2"/>
  <c r="CL9" i="2" s="1"/>
  <c r="CQ9" i="2" s="1"/>
  <c r="CS9" i="2" s="1"/>
  <c r="CI9" i="2"/>
  <c r="CK9" i="2" s="1"/>
  <c r="CH9" i="2"/>
  <c r="BW9" i="2"/>
  <c r="BY9" i="2" s="1"/>
  <c r="BT9" i="2"/>
  <c r="BR9" i="2"/>
  <c r="BP9" i="2"/>
  <c r="BO9" i="2"/>
  <c r="BQ9" i="2" s="1"/>
  <c r="BS9" i="2" s="1"/>
  <c r="BX9" i="2" s="1"/>
  <c r="BZ9" i="2" s="1"/>
  <c r="BD9" i="2"/>
  <c r="BF9" i="2" s="1"/>
  <c r="AW9" i="2"/>
  <c r="AV9" i="2"/>
  <c r="BA9" i="2" s="1"/>
  <c r="AM9" i="2"/>
  <c r="AK9" i="2"/>
  <c r="AD9" i="2"/>
  <c r="AH9" i="2" s="1"/>
  <c r="AC9" i="2"/>
  <c r="AE9" i="2" s="1"/>
  <c r="T9" i="2"/>
  <c r="R9" i="2"/>
  <c r="N9" i="2"/>
  <c r="L9" i="2"/>
  <c r="K9" i="2"/>
  <c r="P9" i="2" s="1"/>
  <c r="HR8" i="2"/>
  <c r="HT8" i="2" s="1"/>
  <c r="HL8" i="2"/>
  <c r="HN8" i="2" s="1"/>
  <c r="HK8" i="2"/>
  <c r="GY8" i="2"/>
  <c r="HA8" i="2" s="1"/>
  <c r="GS8" i="2"/>
  <c r="GU8" i="2" s="1"/>
  <c r="GR8" i="2"/>
  <c r="GH8" i="2"/>
  <c r="GF8" i="2"/>
  <c r="FZ8" i="2"/>
  <c r="GD8" i="2" s="1"/>
  <c r="FY8" i="2"/>
  <c r="FP8" i="2"/>
  <c r="FN8" i="2"/>
  <c r="FK8" i="2"/>
  <c r="FI8" i="2"/>
  <c r="FG8" i="2"/>
  <c r="FF8" i="2"/>
  <c r="EU8" i="2"/>
  <c r="EW8" i="2" s="1"/>
  <c r="EN8" i="2"/>
  <c r="EM8" i="2"/>
  <c r="EO8" i="2" s="1"/>
  <c r="EB8" i="2"/>
  <c r="ED8" i="2" s="1"/>
  <c r="DW8" i="2"/>
  <c r="DX8" i="2" s="1"/>
  <c r="EC8" i="2" s="1"/>
  <c r="EE8" i="2" s="1"/>
  <c r="DV8" i="2"/>
  <c r="DU8" i="2"/>
  <c r="DY8" i="2" s="1"/>
  <c r="DT8" i="2"/>
  <c r="DI8" i="2"/>
  <c r="DK8" i="2" s="1"/>
  <c r="DF8" i="2"/>
  <c r="DG8" i="2" s="1"/>
  <c r="DB8" i="2"/>
  <c r="DD8" i="2" s="1"/>
  <c r="DA8" i="2"/>
  <c r="CP8" i="2"/>
  <c r="CR8" i="2" s="1"/>
  <c r="CI8" i="2"/>
  <c r="CK8" i="2" s="1"/>
  <c r="CH8" i="2"/>
  <c r="CM8" i="2" s="1"/>
  <c r="CN8" i="2" s="1"/>
  <c r="BW8" i="2"/>
  <c r="BY8" i="2" s="1"/>
  <c r="BR8" i="2"/>
  <c r="BP8" i="2"/>
  <c r="BO8" i="2"/>
  <c r="BT8" i="2" s="1"/>
  <c r="BD8" i="2"/>
  <c r="BF8" i="2" s="1"/>
  <c r="AW8" i="2"/>
  <c r="AV8" i="2"/>
  <c r="AX8" i="2" s="1"/>
  <c r="AM8" i="2"/>
  <c r="AK8" i="2"/>
  <c r="AD8" i="2"/>
  <c r="AF8" i="2" s="1"/>
  <c r="AC8" i="2"/>
  <c r="T8" i="2"/>
  <c r="R8" i="2"/>
  <c r="N8" i="2"/>
  <c r="L8" i="2"/>
  <c r="K8" i="2"/>
  <c r="HR7" i="2"/>
  <c r="HT7" i="2" s="1"/>
  <c r="HP7" i="2"/>
  <c r="HL7" i="2"/>
  <c r="HK7" i="2"/>
  <c r="HF7" i="2"/>
  <c r="HA7" i="2"/>
  <c r="GY7" i="2"/>
  <c r="GW7" i="2"/>
  <c r="GT7" i="2"/>
  <c r="GS7" i="2"/>
  <c r="GR7" i="2"/>
  <c r="GM7" i="2"/>
  <c r="GH7" i="2"/>
  <c r="GF7" i="2"/>
  <c r="FZ7" i="2"/>
  <c r="FY7" i="2"/>
  <c r="GD7" i="2" s="1"/>
  <c r="FT7" i="2"/>
  <c r="FP7" i="2"/>
  <c r="FN7" i="2"/>
  <c r="FG7" i="2"/>
  <c r="FI7" i="2" s="1"/>
  <c r="FF7" i="2"/>
  <c r="EU7" i="2"/>
  <c r="EW7" i="2" s="1"/>
  <c r="EO7" i="2"/>
  <c r="EN7" i="2"/>
  <c r="ER7" i="2" s="1"/>
  <c r="EM7" i="2"/>
  <c r="EB7" i="2"/>
  <c r="ED7" i="2" s="1"/>
  <c r="DV7" i="2"/>
  <c r="DX7" i="2" s="1"/>
  <c r="EC7" i="2" s="1"/>
  <c r="EE7" i="2" s="1"/>
  <c r="DU7" i="2"/>
  <c r="DW7" i="2" s="1"/>
  <c r="DT7" i="2"/>
  <c r="DI7" i="2"/>
  <c r="DK7" i="2" s="1"/>
  <c r="DF7" i="2"/>
  <c r="DC7" i="2"/>
  <c r="DB7" i="2"/>
  <c r="DA7" i="2"/>
  <c r="CP7" i="2"/>
  <c r="CR7" i="2" s="1"/>
  <c r="CM7" i="2"/>
  <c r="CK7" i="2"/>
  <c r="CI7" i="2"/>
  <c r="CH7" i="2"/>
  <c r="CJ7" i="2" s="1"/>
  <c r="CL7" i="2" s="1"/>
  <c r="CQ7" i="2" s="1"/>
  <c r="CS7" i="2" s="1"/>
  <c r="BW7" i="2"/>
  <c r="BY7" i="2" s="1"/>
  <c r="BT7" i="2"/>
  <c r="BR7" i="2"/>
  <c r="BP7" i="2"/>
  <c r="BO7" i="2"/>
  <c r="BF7" i="2"/>
  <c r="BD7" i="2"/>
  <c r="AW7" i="2"/>
  <c r="BA7" i="2" s="1"/>
  <c r="AV7" i="2"/>
  <c r="AX7" i="2" s="1"/>
  <c r="AM7" i="2"/>
  <c r="AK7" i="2"/>
  <c r="AD7" i="2"/>
  <c r="AH7" i="2" s="1"/>
  <c r="AC7" i="2"/>
  <c r="T7" i="2"/>
  <c r="R7" i="2"/>
  <c r="N7" i="2"/>
  <c r="L7" i="2"/>
  <c r="K7" i="2"/>
  <c r="M7" i="2" s="1"/>
  <c r="O7" i="2" s="1"/>
  <c r="S7" i="2" s="1"/>
  <c r="U7" i="2" s="1"/>
  <c r="HT6" i="2"/>
  <c r="HR6" i="2"/>
  <c r="HL6" i="2"/>
  <c r="HN60" i="2" s="1"/>
  <c r="HK6" i="2"/>
  <c r="HM62" i="2" s="1"/>
  <c r="GY6" i="2"/>
  <c r="HA6" i="2" s="1"/>
  <c r="GT6" i="2"/>
  <c r="GS6" i="2"/>
  <c r="GU36" i="2" s="1"/>
  <c r="GR6" i="2"/>
  <c r="GT89" i="2" s="1"/>
  <c r="GF6" i="2"/>
  <c r="GH6" i="2" s="1"/>
  <c r="FZ6" i="2"/>
  <c r="GB59" i="2" s="1"/>
  <c r="FY6" i="2"/>
  <c r="GA74" i="2" s="1"/>
  <c r="FN6" i="2"/>
  <c r="FP6" i="2" s="1"/>
  <c r="FG6" i="2"/>
  <c r="FF6" i="2"/>
  <c r="FH59" i="2" s="1"/>
  <c r="EU6" i="2"/>
  <c r="EW6" i="2" s="1"/>
  <c r="EO6" i="2"/>
  <c r="EN6" i="2"/>
  <c r="EP24" i="2" s="1"/>
  <c r="EQ24" i="2" s="1"/>
  <c r="EV24" i="2" s="1"/>
  <c r="EX24" i="2" s="1"/>
  <c r="EM6" i="2"/>
  <c r="ED6" i="2"/>
  <c r="EB6" i="2"/>
  <c r="DY6" i="2"/>
  <c r="DV6" i="2"/>
  <c r="DU6" i="2"/>
  <c r="DW66" i="2" s="1"/>
  <c r="DT6" i="2"/>
  <c r="DV84" i="2" s="1"/>
  <c r="DI6" i="2"/>
  <c r="DK6" i="2" s="1"/>
  <c r="DF6" i="2"/>
  <c r="DG71" i="2" s="1"/>
  <c r="DB6" i="2"/>
  <c r="DD79" i="2" s="1"/>
  <c r="DA6" i="2"/>
  <c r="DC33" i="2" s="1"/>
  <c r="DE33" i="2" s="1"/>
  <c r="DJ33" i="2" s="1"/>
  <c r="DL33" i="2" s="1"/>
  <c r="CP6" i="2"/>
  <c r="CR6" i="2" s="1"/>
  <c r="CM6" i="2"/>
  <c r="CN81" i="2" s="1"/>
  <c r="CL6" i="2"/>
  <c r="CQ6" i="2" s="1"/>
  <c r="CS6" i="2" s="1"/>
  <c r="CK6" i="2"/>
  <c r="CJ6" i="2"/>
  <c r="CI6" i="2"/>
  <c r="CK104" i="2" s="1"/>
  <c r="CH6" i="2"/>
  <c r="BW6" i="2"/>
  <c r="BY6" i="2" s="1"/>
  <c r="BR6" i="2"/>
  <c r="BP6" i="2"/>
  <c r="BO6" i="2"/>
  <c r="BQ100" i="2" s="1"/>
  <c r="BS100" i="2" s="1"/>
  <c r="BX100" i="2" s="1"/>
  <c r="BZ100" i="2" s="1"/>
  <c r="BF6" i="2"/>
  <c r="BD6" i="2"/>
  <c r="AW6" i="2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N6" i="2"/>
  <c r="L6" i="2"/>
  <c r="K6" i="2"/>
  <c r="M92" i="2" s="1"/>
  <c r="O92" i="2" s="1"/>
  <c r="S92" i="2" s="1"/>
  <c r="U92" i="2" s="1"/>
  <c r="HE4" i="2"/>
  <c r="HF4" i="2" s="1"/>
  <c r="GM4" i="2"/>
  <c r="GL4" i="2"/>
  <c r="FS4" i="2"/>
  <c r="FT4" i="2" s="1"/>
  <c r="FF4" i="2"/>
  <c r="FG4" i="2" s="1"/>
  <c r="EN4" i="2"/>
  <c r="EM4" i="2"/>
  <c r="DU4" i="2"/>
  <c r="DT4" i="2"/>
  <c r="DA4" i="2"/>
  <c r="DB4" i="2" s="1"/>
  <c r="CH4" i="2"/>
  <c r="CI4" i="2" s="1"/>
  <c r="BO4" i="2"/>
  <c r="BP4" i="2" s="1"/>
  <c r="AW4" i="2"/>
  <c r="AV4" i="2"/>
  <c r="AD4" i="2"/>
  <c r="AC4" i="2"/>
  <c r="K4" i="2"/>
  <c r="L4" i="2" s="1"/>
  <c r="Q20" i="1"/>
  <c r="I20" i="1" s="1"/>
  <c r="M20" i="1"/>
  <c r="H20" i="1"/>
  <c r="L20" i="1" s="1"/>
  <c r="U19" i="1"/>
  <c r="V19" i="1" s="1"/>
  <c r="Q19" i="1"/>
  <c r="I19" i="1" s="1"/>
  <c r="K19" i="1" s="1"/>
  <c r="M19" i="1"/>
  <c r="H19" i="1"/>
  <c r="L19" i="1" s="1"/>
  <c r="U18" i="1"/>
  <c r="V18" i="1" s="1"/>
  <c r="Q18" i="1"/>
  <c r="I18" i="1" s="1"/>
  <c r="K18" i="1" s="1"/>
  <c r="N18" i="1" s="1"/>
  <c r="M18" i="1"/>
  <c r="H18" i="1"/>
  <c r="L18" i="1" s="1"/>
  <c r="U17" i="1"/>
  <c r="V17" i="1" s="1"/>
  <c r="Q17" i="1"/>
  <c r="I17" i="1" s="1"/>
  <c r="K17" i="1" s="1"/>
  <c r="N17" i="1" s="1"/>
  <c r="M17" i="1"/>
  <c r="L17" i="1"/>
  <c r="H17" i="1"/>
  <c r="U16" i="1"/>
  <c r="V16" i="1" s="1"/>
  <c r="Q16" i="1"/>
  <c r="I16" i="1" s="1"/>
  <c r="M16" i="1"/>
  <c r="H16" i="1"/>
  <c r="L16" i="1" s="1"/>
  <c r="U15" i="1"/>
  <c r="V15" i="1" s="1"/>
  <c r="Q15" i="1"/>
  <c r="I15" i="1" s="1"/>
  <c r="M15" i="1"/>
  <c r="H15" i="1"/>
  <c r="U14" i="1"/>
  <c r="V14" i="1" s="1"/>
  <c r="L14" i="1"/>
  <c r="Q14" i="1"/>
  <c r="M14" i="1"/>
  <c r="I14" i="1"/>
  <c r="H14" i="1"/>
  <c r="K14" i="1" s="1"/>
  <c r="U13" i="1"/>
  <c r="V13" i="1" s="1"/>
  <c r="L13" i="1"/>
  <c r="Q13" i="1"/>
  <c r="I13" i="1" s="1"/>
  <c r="K13" i="1" s="1"/>
  <c r="N13" i="1" s="1"/>
  <c r="M13" i="1"/>
  <c r="H13" i="1"/>
  <c r="U12" i="1"/>
  <c r="V12" i="1" s="1"/>
  <c r="Q12" i="1"/>
  <c r="M12" i="1"/>
  <c r="I12" i="1"/>
  <c r="H12" i="1"/>
  <c r="L12" i="1" s="1"/>
  <c r="U11" i="1"/>
  <c r="V11" i="1" s="1"/>
  <c r="Q11" i="1"/>
  <c r="M11" i="1"/>
  <c r="H11" i="1"/>
  <c r="L11" i="1" s="1"/>
  <c r="D11" i="1"/>
  <c r="I11" i="1" s="1"/>
  <c r="K11" i="1" s="1"/>
  <c r="N11" i="1" s="1"/>
  <c r="U10" i="1"/>
  <c r="V10" i="1" s="1"/>
  <c r="Q10" i="1"/>
  <c r="M10" i="1"/>
  <c r="H10" i="1"/>
  <c r="L10" i="1" s="1"/>
  <c r="D10" i="1"/>
  <c r="I10" i="1" s="1"/>
  <c r="K10" i="1" s="1"/>
  <c r="V9" i="1"/>
  <c r="U9" i="1"/>
  <c r="Q9" i="1"/>
  <c r="M9" i="1"/>
  <c r="H9" i="1"/>
  <c r="D9" i="1"/>
  <c r="I9" i="1" s="1"/>
  <c r="AE8" i="1"/>
  <c r="AC8" i="1"/>
  <c r="AA8" i="1"/>
  <c r="Z8" i="1"/>
  <c r="Y8" i="1"/>
  <c r="U8" i="1"/>
  <c r="V8" i="1" s="1"/>
  <c r="L8" i="1"/>
  <c r="Q8" i="1"/>
  <c r="I8" i="1" s="1"/>
  <c r="K8" i="1" s="1"/>
  <c r="N8" i="1" s="1"/>
  <c r="M8" i="1"/>
  <c r="H8" i="1"/>
  <c r="AE7" i="1"/>
  <c r="AC7" i="1"/>
  <c r="AA7" i="1"/>
  <c r="Z7" i="1"/>
  <c r="Y7" i="1"/>
  <c r="U7" i="1"/>
  <c r="V7" i="1" s="1"/>
  <c r="Q7" i="1"/>
  <c r="M7" i="1"/>
  <c r="I7" i="1"/>
  <c r="H7" i="1"/>
  <c r="L7" i="1" s="1"/>
  <c r="AE6" i="1"/>
  <c r="AC6" i="1"/>
  <c r="AA6" i="1"/>
  <c r="Z6" i="1"/>
  <c r="Y6" i="1"/>
  <c r="U6" i="1"/>
  <c r="V6" i="1" s="1"/>
  <c r="Q6" i="1"/>
  <c r="M6" i="1"/>
  <c r="H6" i="1"/>
  <c r="D6" i="1"/>
  <c r="AE5" i="1"/>
  <c r="AC5" i="1"/>
  <c r="AA5" i="1"/>
  <c r="AA9" i="1" s="1"/>
  <c r="Z5" i="1"/>
  <c r="Y5" i="1"/>
  <c r="U5" i="1"/>
  <c r="V5" i="1" s="1"/>
  <c r="Q5" i="1"/>
  <c r="M5" i="1"/>
  <c r="H5" i="1"/>
  <c r="J5" i="1" s="1"/>
  <c r="D5" i="1"/>
  <c r="I5" i="1" s="1"/>
  <c r="K5" i="1" s="1"/>
  <c r="AE4" i="1"/>
  <c r="AC4" i="1"/>
  <c r="AA4" i="1"/>
  <c r="Z4" i="1"/>
  <c r="Y4" i="1"/>
  <c r="Y9" i="1" s="1"/>
  <c r="U4" i="1"/>
  <c r="V4" i="1" s="1"/>
  <c r="Q4" i="1"/>
  <c r="M4" i="1"/>
  <c r="H4" i="1"/>
  <c r="D4" i="1"/>
  <c r="I4" i="1" s="1"/>
  <c r="K4" i="1" s="1"/>
  <c r="U3" i="1"/>
  <c r="V3" i="1" s="1"/>
  <c r="L3" i="1"/>
  <c r="Q3" i="1"/>
  <c r="M3" i="1"/>
  <c r="D3" i="1"/>
  <c r="AF2" i="1"/>
  <c r="AF5" i="1" s="1"/>
  <c r="AD2" i="1"/>
  <c r="AD5" i="1" s="1"/>
  <c r="AB2" i="1"/>
  <c r="AB8" i="1" s="1"/>
  <c r="U2" i="1"/>
  <c r="V2" i="1" s="1"/>
  <c r="AC14" i="8" l="1"/>
  <c r="AC22" i="8"/>
  <c r="AC30" i="8"/>
  <c r="AE30" i="8" s="1"/>
  <c r="AC38" i="8"/>
  <c r="AC46" i="8"/>
  <c r="AC54" i="8"/>
  <c r="AE54" i="8" s="1"/>
  <c r="AC62" i="8"/>
  <c r="AE62" i="8" s="1"/>
  <c r="AC70" i="8"/>
  <c r="AE70" i="8" s="1"/>
  <c r="AC78" i="8"/>
  <c r="AC86" i="8"/>
  <c r="AC9" i="8"/>
  <c r="AE9" i="8" s="1"/>
  <c r="AC18" i="8"/>
  <c r="AC27" i="8"/>
  <c r="AC36" i="8"/>
  <c r="AE36" i="8" s="1"/>
  <c r="AC45" i="8"/>
  <c r="AC55" i="8"/>
  <c r="AE55" i="8" s="1"/>
  <c r="AC64" i="8"/>
  <c r="AC73" i="8"/>
  <c r="AC82" i="8"/>
  <c r="AC91" i="8"/>
  <c r="AC99" i="8"/>
  <c r="AC107" i="8"/>
  <c r="AC13" i="8"/>
  <c r="AE13" i="8" s="1"/>
  <c r="AC23" i="8"/>
  <c r="AE23" i="8" s="1"/>
  <c r="AC32" i="8"/>
  <c r="AC41" i="8"/>
  <c r="AC50" i="8"/>
  <c r="AE50" i="8" s="1"/>
  <c r="AC59" i="8"/>
  <c r="AC68" i="8"/>
  <c r="AC77" i="8"/>
  <c r="AC87" i="8"/>
  <c r="AE87" i="8" s="1"/>
  <c r="AC95" i="8"/>
  <c r="AE95" i="8" s="1"/>
  <c r="AC103" i="8"/>
  <c r="AC15" i="8"/>
  <c r="AC24" i="8"/>
  <c r="AE24" i="8" s="1"/>
  <c r="AC33" i="8"/>
  <c r="AC42" i="8"/>
  <c r="AC51" i="8"/>
  <c r="AE51" i="8" s="1"/>
  <c r="AC60" i="8"/>
  <c r="AE60" i="8" s="1"/>
  <c r="AC69" i="8"/>
  <c r="AC79" i="8"/>
  <c r="AC34" i="8"/>
  <c r="AC90" i="8"/>
  <c r="AE90" i="8" s="1"/>
  <c r="AC26" i="8"/>
  <c r="AC71" i="8"/>
  <c r="AC7" i="8"/>
  <c r="AC20" i="8"/>
  <c r="AC35" i="8"/>
  <c r="AE35" i="8" s="1"/>
  <c r="AC49" i="8"/>
  <c r="AC65" i="8"/>
  <c r="AC80" i="8"/>
  <c r="AC92" i="8"/>
  <c r="AC102" i="8"/>
  <c r="AC8" i="8"/>
  <c r="AC21" i="8"/>
  <c r="AC37" i="8"/>
  <c r="AE37" i="8" s="1"/>
  <c r="AC52" i="8"/>
  <c r="AC66" i="8"/>
  <c r="AC81" i="8"/>
  <c r="AE81" i="8" s="1"/>
  <c r="AC93" i="8"/>
  <c r="AC104" i="8"/>
  <c r="AC10" i="8"/>
  <c r="AC25" i="8"/>
  <c r="AE25" i="8" s="1"/>
  <c r="AC39" i="8"/>
  <c r="AE39" i="8" s="1"/>
  <c r="AC53" i="8"/>
  <c r="AC67" i="8"/>
  <c r="AC83" i="8"/>
  <c r="AE83" i="8" s="1"/>
  <c r="AC94" i="8"/>
  <c r="AC105" i="8"/>
  <c r="AC11" i="8"/>
  <c r="AE11" i="8" s="1"/>
  <c r="AC56" i="8"/>
  <c r="AE56" i="8" s="1"/>
  <c r="AC96" i="8"/>
  <c r="AE96" i="8" s="1"/>
  <c r="AC12" i="8"/>
  <c r="AC28" i="8"/>
  <c r="AC43" i="8"/>
  <c r="AC57" i="8"/>
  <c r="AC72" i="8"/>
  <c r="AC85" i="8"/>
  <c r="AC97" i="8"/>
  <c r="AE97" i="8" s="1"/>
  <c r="AC108" i="8"/>
  <c r="AE108" i="8" s="1"/>
  <c r="AC16" i="8"/>
  <c r="AC29" i="8"/>
  <c r="AC44" i="8"/>
  <c r="AE44" i="8" s="1"/>
  <c r="AC58" i="8"/>
  <c r="AC74" i="8"/>
  <c r="AC88" i="8"/>
  <c r="AE88" i="8" s="1"/>
  <c r="AC98" i="8"/>
  <c r="AE98" i="8" s="1"/>
  <c r="AC109" i="8"/>
  <c r="AE109" i="8" s="1"/>
  <c r="AC17" i="8"/>
  <c r="AC31" i="8"/>
  <c r="AC47" i="8"/>
  <c r="AC61" i="8"/>
  <c r="AC75" i="8"/>
  <c r="AC89" i="8"/>
  <c r="AE89" i="8" s="1"/>
  <c r="AC100" i="8"/>
  <c r="AE100" i="8" s="1"/>
  <c r="AC6" i="8"/>
  <c r="AE6" i="8" s="1"/>
  <c r="AC19" i="8"/>
  <c r="AC48" i="8"/>
  <c r="AC63" i="8"/>
  <c r="AE63" i="8" s="1"/>
  <c r="AC76" i="8"/>
  <c r="AC101" i="8"/>
  <c r="AC40" i="8"/>
  <c r="AE40" i="8" s="1"/>
  <c r="AC84" i="8"/>
  <c r="AC106" i="8"/>
  <c r="AE106" i="8" s="1"/>
  <c r="EK7" i="8"/>
  <c r="EK15" i="8"/>
  <c r="EK23" i="8"/>
  <c r="EM23" i="8" s="1"/>
  <c r="EK31" i="8"/>
  <c r="EK39" i="8"/>
  <c r="EK47" i="8"/>
  <c r="EM47" i="8" s="1"/>
  <c r="EK55" i="8"/>
  <c r="EM55" i="8" s="1"/>
  <c r="EK63" i="8"/>
  <c r="EM63" i="8" s="1"/>
  <c r="EK71" i="8"/>
  <c r="EK79" i="8"/>
  <c r="EK87" i="8"/>
  <c r="EM87" i="8" s="1"/>
  <c r="EK95" i="8"/>
  <c r="EK103" i="8"/>
  <c r="EK111" i="8"/>
  <c r="EM111" i="8" s="1"/>
  <c r="EK8" i="8"/>
  <c r="EM8" i="8" s="1"/>
  <c r="EK16" i="8"/>
  <c r="EO16" i="8" s="1"/>
  <c r="EK24" i="8"/>
  <c r="EK32" i="8"/>
  <c r="EK40" i="8"/>
  <c r="EM40" i="8" s="1"/>
  <c r="EK48" i="8"/>
  <c r="EK56" i="8"/>
  <c r="EK64" i="8"/>
  <c r="EK72" i="8"/>
  <c r="EM72" i="8" s="1"/>
  <c r="EK80" i="8"/>
  <c r="EK88" i="8"/>
  <c r="EK96" i="8"/>
  <c r="EK104" i="8"/>
  <c r="EM104" i="8" s="1"/>
  <c r="EK112" i="8"/>
  <c r="EK10" i="8"/>
  <c r="EK20" i="8"/>
  <c r="EM20" i="8" s="1"/>
  <c r="EK30" i="8"/>
  <c r="EM30" i="8" s="1"/>
  <c r="EK42" i="8"/>
  <c r="EM42" i="8" s="1"/>
  <c r="EK52" i="8"/>
  <c r="EK62" i="8"/>
  <c r="EK74" i="8"/>
  <c r="EM74" i="8" s="1"/>
  <c r="EK84" i="8"/>
  <c r="EK94" i="8"/>
  <c r="EK106" i="8"/>
  <c r="EK6" i="8"/>
  <c r="EK14" i="8"/>
  <c r="EM14" i="8" s="1"/>
  <c r="EK26" i="8"/>
  <c r="EK36" i="8"/>
  <c r="EK46" i="8"/>
  <c r="EM46" i="8" s="1"/>
  <c r="EK58" i="8"/>
  <c r="EK68" i="8"/>
  <c r="EK78" i="8"/>
  <c r="EK90" i="8"/>
  <c r="EM90" i="8" s="1"/>
  <c r="EK100" i="8"/>
  <c r="EM100" i="8" s="1"/>
  <c r="EK110" i="8"/>
  <c r="EK11" i="8"/>
  <c r="EK25" i="8"/>
  <c r="EM25" i="8" s="1"/>
  <c r="EK38" i="8"/>
  <c r="EK53" i="8"/>
  <c r="EK67" i="8"/>
  <c r="EM67" i="8" s="1"/>
  <c r="EK82" i="8"/>
  <c r="EM82" i="8" s="1"/>
  <c r="EK97" i="8"/>
  <c r="EM97" i="8" s="1"/>
  <c r="EK109" i="8"/>
  <c r="EK18" i="8"/>
  <c r="EK33" i="8"/>
  <c r="EM33" i="8" s="1"/>
  <c r="EK45" i="8"/>
  <c r="EK60" i="8"/>
  <c r="EK75" i="8"/>
  <c r="EM75" i="8" s="1"/>
  <c r="EK89" i="8"/>
  <c r="EM89" i="8" s="1"/>
  <c r="EK102" i="8"/>
  <c r="EM102" i="8" s="1"/>
  <c r="EK27" i="8"/>
  <c r="EK44" i="8"/>
  <c r="EK65" i="8"/>
  <c r="EK83" i="8"/>
  <c r="EK101" i="8"/>
  <c r="EK9" i="8"/>
  <c r="EK28" i="8"/>
  <c r="EK49" i="8"/>
  <c r="EM49" i="8" s="1"/>
  <c r="EK66" i="8"/>
  <c r="EK85" i="8"/>
  <c r="EK105" i="8"/>
  <c r="EM105" i="8" s="1"/>
  <c r="EK17" i="8"/>
  <c r="EK35" i="8"/>
  <c r="EK54" i="8"/>
  <c r="EM54" i="8" s="1"/>
  <c r="EK73" i="8"/>
  <c r="EM73" i="8" s="1"/>
  <c r="EK92" i="8"/>
  <c r="EM92" i="8" s="1"/>
  <c r="EK113" i="8"/>
  <c r="EK19" i="8"/>
  <c r="EK37" i="8"/>
  <c r="EM37" i="8" s="1"/>
  <c r="EK57" i="8"/>
  <c r="EK76" i="8"/>
  <c r="EK93" i="8"/>
  <c r="EK114" i="8"/>
  <c r="EM114" i="8" s="1"/>
  <c r="EK21" i="8"/>
  <c r="EM21" i="8" s="1"/>
  <c r="EK22" i="8"/>
  <c r="EK61" i="8"/>
  <c r="EK99" i="8"/>
  <c r="EM99" i="8" s="1"/>
  <c r="EK29" i="8"/>
  <c r="EK69" i="8"/>
  <c r="EK107" i="8"/>
  <c r="EK34" i="8"/>
  <c r="EK70" i="8"/>
  <c r="EM70" i="8" s="1"/>
  <c r="EK108" i="8"/>
  <c r="EK77" i="8"/>
  <c r="EK43" i="8"/>
  <c r="EK81" i="8"/>
  <c r="EK12" i="8"/>
  <c r="EK50" i="8"/>
  <c r="EM50" i="8" s="1"/>
  <c r="EK86" i="8"/>
  <c r="EM86" i="8" s="1"/>
  <c r="EK13" i="8"/>
  <c r="EM13" i="8" s="1"/>
  <c r="EK51" i="8"/>
  <c r="EK91" i="8"/>
  <c r="EK59" i="8"/>
  <c r="EM59" i="8" s="1"/>
  <c r="EK98" i="8"/>
  <c r="EK41" i="8"/>
  <c r="EK115" i="8"/>
  <c r="EY8" i="8"/>
  <c r="FA8" i="8" s="1"/>
  <c r="EY16" i="8"/>
  <c r="FA16" i="8" s="1"/>
  <c r="EY24" i="8"/>
  <c r="EY32" i="8"/>
  <c r="EY40" i="8"/>
  <c r="FA40" i="8" s="1"/>
  <c r="EY48" i="8"/>
  <c r="EY56" i="8"/>
  <c r="EY64" i="8"/>
  <c r="FA64" i="8" s="1"/>
  <c r="EY72" i="8"/>
  <c r="FA72" i="8" s="1"/>
  <c r="EY80" i="8"/>
  <c r="FA80" i="8" s="1"/>
  <c r="EY88" i="8"/>
  <c r="EY96" i="8"/>
  <c r="EY9" i="8"/>
  <c r="FA9" i="8" s="1"/>
  <c r="EY17" i="8"/>
  <c r="EY25" i="8"/>
  <c r="EY33" i="8"/>
  <c r="EY41" i="8"/>
  <c r="FA41" i="8" s="1"/>
  <c r="EY49" i="8"/>
  <c r="FA49" i="8" s="1"/>
  <c r="EY57" i="8"/>
  <c r="EY65" i="8"/>
  <c r="EY73" i="8"/>
  <c r="FA73" i="8" s="1"/>
  <c r="EY81" i="8"/>
  <c r="EY89" i="8"/>
  <c r="EY97" i="8"/>
  <c r="EY11" i="8"/>
  <c r="FA11" i="8" s="1"/>
  <c r="EY21" i="8"/>
  <c r="FA21" i="8" s="1"/>
  <c r="EY31" i="8"/>
  <c r="EY43" i="8"/>
  <c r="EY53" i="8"/>
  <c r="FA53" i="8" s="1"/>
  <c r="EY63" i="8"/>
  <c r="EY75" i="8"/>
  <c r="EY85" i="8"/>
  <c r="EY95" i="8"/>
  <c r="EY15" i="8"/>
  <c r="EY27" i="8"/>
  <c r="EY37" i="8"/>
  <c r="EY47" i="8"/>
  <c r="FA47" i="8" s="1"/>
  <c r="EY59" i="8"/>
  <c r="EY69" i="8"/>
  <c r="EY79" i="8"/>
  <c r="EY91" i="8"/>
  <c r="FA91" i="8" s="1"/>
  <c r="EY101" i="8"/>
  <c r="FA101" i="8" s="1"/>
  <c r="EY7" i="8"/>
  <c r="EY22" i="8"/>
  <c r="EY36" i="8"/>
  <c r="EY51" i="8"/>
  <c r="EY66" i="8"/>
  <c r="EY78" i="8"/>
  <c r="FA78" i="8" s="1"/>
  <c r="EY93" i="8"/>
  <c r="FA93" i="8" s="1"/>
  <c r="EY14" i="8"/>
  <c r="FA14" i="8" s="1"/>
  <c r="EY29" i="8"/>
  <c r="EY44" i="8"/>
  <c r="EY58" i="8"/>
  <c r="EY71" i="8"/>
  <c r="EY86" i="8"/>
  <c r="EY100" i="8"/>
  <c r="EY26" i="8"/>
  <c r="FA26" i="8" s="1"/>
  <c r="EY45" i="8"/>
  <c r="FA45" i="8" s="1"/>
  <c r="EY10" i="8"/>
  <c r="EY28" i="8"/>
  <c r="EY46" i="8"/>
  <c r="EY67" i="8"/>
  <c r="EY84" i="8"/>
  <c r="EY6" i="8"/>
  <c r="EY12" i="8"/>
  <c r="FA12" i="8" s="1"/>
  <c r="EY30" i="8"/>
  <c r="FA30" i="8" s="1"/>
  <c r="EY50" i="8"/>
  <c r="EY68" i="8"/>
  <c r="EY87" i="8"/>
  <c r="FA87" i="8" s="1"/>
  <c r="EY19" i="8"/>
  <c r="EY38" i="8"/>
  <c r="EY55" i="8"/>
  <c r="FA55" i="8" s="1"/>
  <c r="EY76" i="8"/>
  <c r="EY94" i="8"/>
  <c r="FA94" i="8" s="1"/>
  <c r="EY20" i="8"/>
  <c r="EY39" i="8"/>
  <c r="EY60" i="8"/>
  <c r="FA60" i="8" s="1"/>
  <c r="EY77" i="8"/>
  <c r="EY98" i="8"/>
  <c r="EY42" i="8"/>
  <c r="FA42" i="8" s="1"/>
  <c r="EY83" i="8"/>
  <c r="FA83" i="8" s="1"/>
  <c r="EY52" i="8"/>
  <c r="FA52" i="8" s="1"/>
  <c r="EY90" i="8"/>
  <c r="EY54" i="8"/>
  <c r="EY92" i="8"/>
  <c r="FA92" i="8" s="1"/>
  <c r="EY13" i="8"/>
  <c r="EY61" i="8"/>
  <c r="EY99" i="8"/>
  <c r="EY18" i="8"/>
  <c r="FA18" i="8" s="1"/>
  <c r="EY62" i="8"/>
  <c r="EY102" i="8"/>
  <c r="EY23" i="8"/>
  <c r="EY70" i="8"/>
  <c r="EY34" i="8"/>
  <c r="EY74" i="8"/>
  <c r="EY35" i="8"/>
  <c r="EY82" i="8"/>
  <c r="FA82" i="8" s="1"/>
  <c r="BE10" i="8"/>
  <c r="BG10" i="8" s="1"/>
  <c r="BE18" i="8"/>
  <c r="BE26" i="8"/>
  <c r="BE34" i="8"/>
  <c r="BG34" i="8" s="1"/>
  <c r="BE42" i="8"/>
  <c r="BE50" i="8"/>
  <c r="BE58" i="8"/>
  <c r="BE66" i="8"/>
  <c r="BE74" i="8"/>
  <c r="BG74" i="8" s="1"/>
  <c r="BE82" i="8"/>
  <c r="BE90" i="8"/>
  <c r="BE98" i="8"/>
  <c r="BG98" i="8" s="1"/>
  <c r="BE106" i="8"/>
  <c r="BE114" i="8"/>
  <c r="BE14" i="8"/>
  <c r="BG14" i="8" s="1"/>
  <c r="BE22" i="8"/>
  <c r="BG22" i="8" s="1"/>
  <c r="BE30" i="8"/>
  <c r="BG30" i="8" s="1"/>
  <c r="BE38" i="8"/>
  <c r="BE46" i="8"/>
  <c r="BE54" i="8"/>
  <c r="BG54" i="8" s="1"/>
  <c r="BE62" i="8"/>
  <c r="BE70" i="8"/>
  <c r="BE78" i="8"/>
  <c r="BE86" i="8"/>
  <c r="BE94" i="8"/>
  <c r="BG94" i="8" s="1"/>
  <c r="BE102" i="8"/>
  <c r="BE110" i="8"/>
  <c r="BE118" i="8"/>
  <c r="BG118" i="8" s="1"/>
  <c r="BE8" i="8"/>
  <c r="BE19" i="8"/>
  <c r="BE29" i="8"/>
  <c r="BE40" i="8"/>
  <c r="BG40" i="8" s="1"/>
  <c r="BE51" i="8"/>
  <c r="BG51" i="8" s="1"/>
  <c r="BE61" i="8"/>
  <c r="BE72" i="8"/>
  <c r="BE83" i="8"/>
  <c r="BG83" i="8" s="1"/>
  <c r="BE93" i="8"/>
  <c r="BE104" i="8"/>
  <c r="BE115" i="8"/>
  <c r="BG115" i="8" s="1"/>
  <c r="BE13" i="8"/>
  <c r="BG13" i="8" s="1"/>
  <c r="BE24" i="8"/>
  <c r="BG24" i="8" s="1"/>
  <c r="BE35" i="8"/>
  <c r="BE45" i="8"/>
  <c r="BE56" i="8"/>
  <c r="BE67" i="8"/>
  <c r="BE77" i="8"/>
  <c r="BE88" i="8"/>
  <c r="BG88" i="8" s="1"/>
  <c r="BE99" i="8"/>
  <c r="BG99" i="8" s="1"/>
  <c r="BE109" i="8"/>
  <c r="BG109" i="8" s="1"/>
  <c r="BE15" i="8"/>
  <c r="BE25" i="8"/>
  <c r="BE36" i="8"/>
  <c r="BG36" i="8" s="1"/>
  <c r="BE47" i="8"/>
  <c r="BE57" i="8"/>
  <c r="BE68" i="8"/>
  <c r="BG68" i="8" s="1"/>
  <c r="BE79" i="8"/>
  <c r="BG79" i="8" s="1"/>
  <c r="BE89" i="8"/>
  <c r="BG89" i="8" s="1"/>
  <c r="BE100" i="8"/>
  <c r="BE111" i="8"/>
  <c r="BE32" i="8"/>
  <c r="BE117" i="8"/>
  <c r="BE41" i="8"/>
  <c r="BE92" i="8"/>
  <c r="BE17" i="8"/>
  <c r="BG17" i="8" s="1"/>
  <c r="BE33" i="8"/>
  <c r="BG33" i="8" s="1"/>
  <c r="BE52" i="8"/>
  <c r="BE69" i="8"/>
  <c r="BE85" i="8"/>
  <c r="BG85" i="8" s="1"/>
  <c r="BE103" i="8"/>
  <c r="BE6" i="8"/>
  <c r="BE20" i="8"/>
  <c r="BG20" i="8" s="1"/>
  <c r="BE37" i="8"/>
  <c r="BG37" i="8" s="1"/>
  <c r="BE53" i="8"/>
  <c r="BG53" i="8" s="1"/>
  <c r="BE71" i="8"/>
  <c r="BE87" i="8"/>
  <c r="BE105" i="8"/>
  <c r="BE21" i="8"/>
  <c r="BE39" i="8"/>
  <c r="BE55" i="8"/>
  <c r="BG55" i="8" s="1"/>
  <c r="BE73" i="8"/>
  <c r="BG73" i="8" s="1"/>
  <c r="BE91" i="8"/>
  <c r="BG91" i="8" s="1"/>
  <c r="BE107" i="8"/>
  <c r="BE23" i="8"/>
  <c r="BE75" i="8"/>
  <c r="BG75" i="8" s="1"/>
  <c r="BE9" i="8"/>
  <c r="BE27" i="8"/>
  <c r="BE43" i="8"/>
  <c r="BG43" i="8" s="1"/>
  <c r="BE60" i="8"/>
  <c r="BG60" i="8" s="1"/>
  <c r="BE76" i="8"/>
  <c r="BG76" i="8" s="1"/>
  <c r="BE95" i="8"/>
  <c r="BE112" i="8"/>
  <c r="BE11" i="8"/>
  <c r="BG11" i="8" s="1"/>
  <c r="BE28" i="8"/>
  <c r="BE44" i="8"/>
  <c r="BE63" i="8"/>
  <c r="BG63" i="8" s="1"/>
  <c r="BE80" i="8"/>
  <c r="BG80" i="8" s="1"/>
  <c r="BE96" i="8"/>
  <c r="BE113" i="8"/>
  <c r="BE12" i="8"/>
  <c r="BE31" i="8"/>
  <c r="BG31" i="8" s="1"/>
  <c r="BE48" i="8"/>
  <c r="BE64" i="8"/>
  <c r="BE81" i="8"/>
  <c r="BE97" i="8"/>
  <c r="BG97" i="8" s="1"/>
  <c r="BE116" i="8"/>
  <c r="BG116" i="8" s="1"/>
  <c r="BE16" i="8"/>
  <c r="BE49" i="8"/>
  <c r="BE65" i="8"/>
  <c r="BG65" i="8" s="1"/>
  <c r="BE84" i="8"/>
  <c r="BE101" i="8"/>
  <c r="BE7" i="8"/>
  <c r="BE59" i="8"/>
  <c r="BG59" i="8" s="1"/>
  <c r="BE108" i="8"/>
  <c r="BG108" i="8" s="1"/>
  <c r="DI9" i="8"/>
  <c r="DI17" i="8"/>
  <c r="DI25" i="8"/>
  <c r="DK25" i="8" s="1"/>
  <c r="DI33" i="8"/>
  <c r="DI41" i="8"/>
  <c r="DI49" i="8"/>
  <c r="DK49" i="8" s="1"/>
  <c r="DI57" i="8"/>
  <c r="DK57" i="8" s="1"/>
  <c r="DI65" i="8"/>
  <c r="DK65" i="8" s="1"/>
  <c r="DI10" i="8"/>
  <c r="DI18" i="8"/>
  <c r="DI26" i="8"/>
  <c r="DK26" i="8" s="1"/>
  <c r="DI34" i="8"/>
  <c r="DI42" i="8"/>
  <c r="DI50" i="8"/>
  <c r="DK50" i="8" s="1"/>
  <c r="DI58" i="8"/>
  <c r="DK58" i="8" s="1"/>
  <c r="DI66" i="8"/>
  <c r="DK66" i="8" s="1"/>
  <c r="DI16" i="8"/>
  <c r="DI28" i="8"/>
  <c r="DI38" i="8"/>
  <c r="DK38" i="8" s="1"/>
  <c r="DI48" i="8"/>
  <c r="DI60" i="8"/>
  <c r="DI70" i="8"/>
  <c r="DI12" i="8"/>
  <c r="DK12" i="8" s="1"/>
  <c r="DI22" i="8"/>
  <c r="DK22" i="8" s="1"/>
  <c r="DI32" i="8"/>
  <c r="DI44" i="8"/>
  <c r="DI54" i="8"/>
  <c r="DI64" i="8"/>
  <c r="DI7" i="8"/>
  <c r="DI21" i="8"/>
  <c r="DK21" i="8" s="1"/>
  <c r="DI36" i="8"/>
  <c r="DK36" i="8" s="1"/>
  <c r="DI51" i="8"/>
  <c r="DK51" i="8" s="1"/>
  <c r="DI63" i="8"/>
  <c r="DI14" i="8"/>
  <c r="DI29" i="8"/>
  <c r="DI43" i="8"/>
  <c r="DI56" i="8"/>
  <c r="DI6" i="8"/>
  <c r="DI23" i="8"/>
  <c r="DI40" i="8"/>
  <c r="DK40" i="8" s="1"/>
  <c r="DI61" i="8"/>
  <c r="DI24" i="8"/>
  <c r="DI45" i="8"/>
  <c r="DI62" i="8"/>
  <c r="DI13" i="8"/>
  <c r="DI31" i="8"/>
  <c r="DK31" i="8" s="1"/>
  <c r="DI52" i="8"/>
  <c r="DK52" i="8" s="1"/>
  <c r="DI69" i="8"/>
  <c r="DI15" i="8"/>
  <c r="DI35" i="8"/>
  <c r="DI53" i="8"/>
  <c r="DI39" i="8"/>
  <c r="DI8" i="8"/>
  <c r="DI46" i="8"/>
  <c r="DK46" i="8" s="1"/>
  <c r="DI11" i="8"/>
  <c r="DK11" i="8" s="1"/>
  <c r="DI47" i="8"/>
  <c r="DK47" i="8" s="1"/>
  <c r="DI55" i="8"/>
  <c r="DI20" i="8"/>
  <c r="DI59" i="8"/>
  <c r="DK59" i="8" s="1"/>
  <c r="DI27" i="8"/>
  <c r="DI67" i="8"/>
  <c r="DI30" i="8"/>
  <c r="DI68" i="8"/>
  <c r="DK68" i="8" s="1"/>
  <c r="DI37" i="8"/>
  <c r="DK37" i="8" s="1"/>
  <c r="DI19" i="8"/>
  <c r="FM10" i="8"/>
  <c r="FM18" i="8"/>
  <c r="FO18" i="8" s="1"/>
  <c r="FM26" i="8"/>
  <c r="FM34" i="8"/>
  <c r="FM42" i="8"/>
  <c r="FM50" i="8"/>
  <c r="FM58" i="8"/>
  <c r="FO58" i="8" s="1"/>
  <c r="FM66" i="8"/>
  <c r="FM74" i="8"/>
  <c r="FM82" i="8"/>
  <c r="FO82" i="8" s="1"/>
  <c r="FM90" i="8"/>
  <c r="FM98" i="8"/>
  <c r="FM11" i="8"/>
  <c r="FO11" i="8" s="1"/>
  <c r="FM19" i="8"/>
  <c r="FO19" i="8" s="1"/>
  <c r="FM27" i="8"/>
  <c r="FO27" i="8" s="1"/>
  <c r="FM35" i="8"/>
  <c r="FM43" i="8"/>
  <c r="FM51" i="8"/>
  <c r="FO51" i="8" s="1"/>
  <c r="FM59" i="8"/>
  <c r="FM67" i="8"/>
  <c r="FM75" i="8"/>
  <c r="FM83" i="8"/>
  <c r="FO83" i="8" s="1"/>
  <c r="FM91" i="8"/>
  <c r="FM99" i="8"/>
  <c r="FM13" i="8"/>
  <c r="FM23" i="8"/>
  <c r="FO23" i="8" s="1"/>
  <c r="FM33" i="8"/>
  <c r="FM45" i="8"/>
  <c r="FM55" i="8"/>
  <c r="FM65" i="8"/>
  <c r="FO65" i="8" s="1"/>
  <c r="FM77" i="8"/>
  <c r="FO77" i="8" s="1"/>
  <c r="FM87" i="8"/>
  <c r="FM97" i="8"/>
  <c r="FM7" i="8"/>
  <c r="FO7" i="8" s="1"/>
  <c r="FM17" i="8"/>
  <c r="FM29" i="8"/>
  <c r="FM39" i="8"/>
  <c r="FO39" i="8" s="1"/>
  <c r="FM49" i="8"/>
  <c r="FO49" i="8" s="1"/>
  <c r="FM61" i="8"/>
  <c r="FO61" i="8" s="1"/>
  <c r="FM71" i="8"/>
  <c r="FM81" i="8"/>
  <c r="FM93" i="8"/>
  <c r="FM103" i="8"/>
  <c r="FM21" i="8"/>
  <c r="FM36" i="8"/>
  <c r="FM48" i="8"/>
  <c r="FM63" i="8"/>
  <c r="FO63" i="8" s="1"/>
  <c r="FM78" i="8"/>
  <c r="FM92" i="8"/>
  <c r="FM14" i="8"/>
  <c r="FO14" i="8" s="1"/>
  <c r="FM28" i="8"/>
  <c r="FM41" i="8"/>
  <c r="FM56" i="8"/>
  <c r="FM70" i="8"/>
  <c r="FO70" i="8" s="1"/>
  <c r="FM85" i="8"/>
  <c r="FO85" i="8" s="1"/>
  <c r="FM100" i="8"/>
  <c r="FM9" i="8"/>
  <c r="FM30" i="8"/>
  <c r="FO30" i="8" s="1"/>
  <c r="FM47" i="8"/>
  <c r="FM68" i="8"/>
  <c r="FM86" i="8"/>
  <c r="FO86" i="8" s="1"/>
  <c r="FM6" i="8"/>
  <c r="FM12" i="8"/>
  <c r="FO12" i="8" s="1"/>
  <c r="FM31" i="8"/>
  <c r="FM52" i="8"/>
  <c r="FM69" i="8"/>
  <c r="FO69" i="8" s="1"/>
  <c r="FM88" i="8"/>
  <c r="FM15" i="8"/>
  <c r="FM32" i="8"/>
  <c r="FO32" i="8" s="1"/>
  <c r="FM53" i="8"/>
  <c r="FM72" i="8"/>
  <c r="FO72" i="8" s="1"/>
  <c r="FM89" i="8"/>
  <c r="FM22" i="8"/>
  <c r="FM40" i="8"/>
  <c r="FO40" i="8" s="1"/>
  <c r="FM60" i="8"/>
  <c r="FM79" i="8"/>
  <c r="FM96" i="8"/>
  <c r="FM24" i="8"/>
  <c r="FM44" i="8"/>
  <c r="FM62" i="8"/>
  <c r="FM80" i="8"/>
  <c r="FM101" i="8"/>
  <c r="FM37" i="8"/>
  <c r="FM57" i="8"/>
  <c r="FM38" i="8"/>
  <c r="FM94" i="8"/>
  <c r="FM46" i="8"/>
  <c r="FO46" i="8" s="1"/>
  <c r="FM95" i="8"/>
  <c r="FM54" i="8"/>
  <c r="FM102" i="8"/>
  <c r="FM8" i="8"/>
  <c r="FM16" i="8"/>
  <c r="FM64" i="8"/>
  <c r="FO64" i="8" s="1"/>
  <c r="FM20" i="8"/>
  <c r="FM73" i="8"/>
  <c r="FO73" i="8" s="1"/>
  <c r="FM25" i="8"/>
  <c r="FM76" i="8"/>
  <c r="FM84" i="8"/>
  <c r="FO84" i="8" s="1"/>
  <c r="HN8" i="8"/>
  <c r="HN16" i="8"/>
  <c r="HN24" i="8"/>
  <c r="HP24" i="8" s="1"/>
  <c r="HN9" i="8"/>
  <c r="HP9" i="8" s="1"/>
  <c r="HN17" i="8"/>
  <c r="HP17" i="8" s="1"/>
  <c r="HN25" i="8"/>
  <c r="HN13" i="8"/>
  <c r="HN23" i="8"/>
  <c r="HU23" i="8" s="1"/>
  <c r="HN7" i="8"/>
  <c r="HN19" i="8"/>
  <c r="HN14" i="8"/>
  <c r="HN6" i="8"/>
  <c r="HP6" i="8" s="1"/>
  <c r="HN21" i="8"/>
  <c r="HP21" i="8" s="1"/>
  <c r="HN10" i="8"/>
  <c r="HN27" i="8"/>
  <c r="HN11" i="8"/>
  <c r="HP11" i="8" s="1"/>
  <c r="HN12" i="8"/>
  <c r="HN20" i="8"/>
  <c r="HN22" i="8"/>
  <c r="HP22" i="8" s="1"/>
  <c r="HN15" i="8"/>
  <c r="HU15" i="8" s="1"/>
  <c r="HN18" i="8"/>
  <c r="HN26" i="8"/>
  <c r="IL9" i="8"/>
  <c r="IL17" i="8"/>
  <c r="IS17" i="8" s="1"/>
  <c r="IL25" i="8"/>
  <c r="IL10" i="8"/>
  <c r="IL18" i="8"/>
  <c r="IN18" i="8" s="1"/>
  <c r="IL6" i="8"/>
  <c r="IN6" i="8" s="1"/>
  <c r="IL12" i="8"/>
  <c r="IS12" i="8" s="1"/>
  <c r="IL22" i="8"/>
  <c r="IL16" i="8"/>
  <c r="IL13" i="8"/>
  <c r="IN13" i="8" s="1"/>
  <c r="IL20" i="8"/>
  <c r="IL11" i="8"/>
  <c r="IL14" i="8"/>
  <c r="IN14" i="8" s="1"/>
  <c r="IL15" i="8"/>
  <c r="IS15" i="8" s="1"/>
  <c r="IL23" i="8"/>
  <c r="IN23" i="8" s="1"/>
  <c r="IL7" i="8"/>
  <c r="IL24" i="8"/>
  <c r="IL21" i="8"/>
  <c r="IL8" i="8"/>
  <c r="IL19" i="8"/>
  <c r="HB10" i="8"/>
  <c r="HB18" i="8"/>
  <c r="HD18" i="8" s="1"/>
  <c r="HB26" i="8"/>
  <c r="HD26" i="8" s="1"/>
  <c r="HB34" i="8"/>
  <c r="HB11" i="8"/>
  <c r="HB19" i="8"/>
  <c r="HB27" i="8"/>
  <c r="HB6" i="8"/>
  <c r="HB13" i="8"/>
  <c r="HD13" i="8" s="1"/>
  <c r="HB23" i="8"/>
  <c r="HI23" i="8" s="1"/>
  <c r="HB33" i="8"/>
  <c r="HD33" i="8" s="1"/>
  <c r="HB7" i="8"/>
  <c r="HB17" i="8"/>
  <c r="HB29" i="8"/>
  <c r="HD29" i="8" s="1"/>
  <c r="HB21" i="8"/>
  <c r="HB14" i="8"/>
  <c r="HB28" i="8"/>
  <c r="HD28" i="8" s="1"/>
  <c r="HB24" i="8"/>
  <c r="HD24" i="8" s="1"/>
  <c r="HB8" i="8"/>
  <c r="HD8" i="8" s="1"/>
  <c r="HB25" i="8"/>
  <c r="HB9" i="8"/>
  <c r="HB30" i="8"/>
  <c r="HD30" i="8" s="1"/>
  <c r="HB16" i="8"/>
  <c r="HB20" i="8"/>
  <c r="HB15" i="8"/>
  <c r="HB22" i="8"/>
  <c r="HD22" i="8" s="1"/>
  <c r="HB31" i="8"/>
  <c r="HI31" i="8" s="1"/>
  <c r="HB12" i="8"/>
  <c r="HB32" i="8"/>
  <c r="CG14" i="8"/>
  <c r="CI14" i="8" s="1"/>
  <c r="CG22" i="8"/>
  <c r="CG30" i="8"/>
  <c r="CG38" i="8"/>
  <c r="CG46" i="8"/>
  <c r="CI46" i="8" s="1"/>
  <c r="CG54" i="8"/>
  <c r="CI54" i="8" s="1"/>
  <c r="CG62" i="8"/>
  <c r="CG70" i="8"/>
  <c r="CG78" i="8"/>
  <c r="CI78" i="8" s="1"/>
  <c r="CG86" i="8"/>
  <c r="CG10" i="8"/>
  <c r="CG18" i="8"/>
  <c r="CI18" i="8" s="1"/>
  <c r="CG26" i="8"/>
  <c r="CI26" i="8" s="1"/>
  <c r="CG34" i="8"/>
  <c r="CI34" i="8" s="1"/>
  <c r="CG42" i="8"/>
  <c r="CG50" i="8"/>
  <c r="CG58" i="8"/>
  <c r="CG66" i="8"/>
  <c r="CG74" i="8"/>
  <c r="CG82" i="8"/>
  <c r="CI82" i="8" s="1"/>
  <c r="CG6" i="8"/>
  <c r="CI6" i="8" s="1"/>
  <c r="CG15" i="8"/>
  <c r="CI15" i="8" s="1"/>
  <c r="CG25" i="8"/>
  <c r="CG36" i="8"/>
  <c r="CG47" i="8"/>
  <c r="CI47" i="8" s="1"/>
  <c r="CG57" i="8"/>
  <c r="CG68" i="8"/>
  <c r="CG79" i="8"/>
  <c r="CI79" i="8" s="1"/>
  <c r="CG89" i="8"/>
  <c r="CI89" i="8" s="1"/>
  <c r="CG9" i="8"/>
  <c r="CI9" i="8" s="1"/>
  <c r="CG20" i="8"/>
  <c r="CG31" i="8"/>
  <c r="CG41" i="8"/>
  <c r="CG52" i="8"/>
  <c r="CG63" i="8"/>
  <c r="CG73" i="8"/>
  <c r="CG84" i="8"/>
  <c r="CI84" i="8" s="1"/>
  <c r="CG12" i="8"/>
  <c r="CI12" i="8" s="1"/>
  <c r="CG27" i="8"/>
  <c r="CG40" i="8"/>
  <c r="CG55" i="8"/>
  <c r="CI55" i="8" s="1"/>
  <c r="CG69" i="8"/>
  <c r="CG83" i="8"/>
  <c r="CG19" i="8"/>
  <c r="CI19" i="8" s="1"/>
  <c r="CG33" i="8"/>
  <c r="CI33" i="8" s="1"/>
  <c r="CG48" i="8"/>
  <c r="CI48" i="8" s="1"/>
  <c r="CG61" i="8"/>
  <c r="CG76" i="8"/>
  <c r="CG7" i="8"/>
  <c r="CG21" i="8"/>
  <c r="CG35" i="8"/>
  <c r="CG49" i="8"/>
  <c r="CI49" i="8" s="1"/>
  <c r="CG64" i="8"/>
  <c r="CI64" i="8" s="1"/>
  <c r="CG77" i="8"/>
  <c r="CI77" i="8" s="1"/>
  <c r="CG8" i="8"/>
  <c r="CG43" i="8"/>
  <c r="CG11" i="8"/>
  <c r="CI11" i="8" s="1"/>
  <c r="CG32" i="8"/>
  <c r="CG56" i="8"/>
  <c r="CG80" i="8"/>
  <c r="CI80" i="8" s="1"/>
  <c r="CG13" i="8"/>
  <c r="CI13" i="8" s="1"/>
  <c r="CG37" i="8"/>
  <c r="CI37" i="8" s="1"/>
  <c r="CG59" i="8"/>
  <c r="CG81" i="8"/>
  <c r="CG16" i="8"/>
  <c r="CG39" i="8"/>
  <c r="CG60" i="8"/>
  <c r="CG85" i="8"/>
  <c r="CI85" i="8" s="1"/>
  <c r="CG17" i="8"/>
  <c r="CI17" i="8" s="1"/>
  <c r="CG87" i="8"/>
  <c r="CI87" i="8" s="1"/>
  <c r="CG23" i="8"/>
  <c r="CG44" i="8"/>
  <c r="CG67" i="8"/>
  <c r="CI67" i="8" s="1"/>
  <c r="CG88" i="8"/>
  <c r="CG24" i="8"/>
  <c r="CG45" i="8"/>
  <c r="CG71" i="8"/>
  <c r="CG28" i="8"/>
  <c r="CI28" i="8" s="1"/>
  <c r="CG51" i="8"/>
  <c r="CG72" i="8"/>
  <c r="CG29" i="8"/>
  <c r="CI29" i="8" s="1"/>
  <c r="CG53" i="8"/>
  <c r="CG75" i="8"/>
  <c r="CG65" i="8"/>
  <c r="CI65" i="8" s="1"/>
  <c r="GO13" i="8"/>
  <c r="GO21" i="8"/>
  <c r="GQ21" i="8" s="1"/>
  <c r="GO14" i="8"/>
  <c r="GO22" i="8"/>
  <c r="GO16" i="8"/>
  <c r="GO10" i="8"/>
  <c r="GO20" i="8"/>
  <c r="GO7" i="8"/>
  <c r="GQ7" i="8" s="1"/>
  <c r="GO19" i="8"/>
  <c r="GQ19" i="8" s="1"/>
  <c r="GO12" i="8"/>
  <c r="GQ12" i="8" s="1"/>
  <c r="GO15" i="8"/>
  <c r="GO17" i="8"/>
  <c r="GO18" i="8"/>
  <c r="GQ18" i="8" s="1"/>
  <c r="GO8" i="8"/>
  <c r="GO9" i="8"/>
  <c r="GO11" i="8"/>
  <c r="GO6" i="8"/>
  <c r="GQ6" i="8" s="1"/>
  <c r="AQ13" i="8"/>
  <c r="AS13" i="8" s="1"/>
  <c r="AQ21" i="8"/>
  <c r="AQ29" i="8"/>
  <c r="AQ37" i="8"/>
  <c r="AQ45" i="8"/>
  <c r="AQ53" i="8"/>
  <c r="AQ61" i="8"/>
  <c r="AQ69" i="8"/>
  <c r="AS69" i="8" s="1"/>
  <c r="AQ77" i="8"/>
  <c r="AS77" i="8" s="1"/>
  <c r="AQ85" i="8"/>
  <c r="AQ93" i="8"/>
  <c r="AQ101" i="8"/>
  <c r="AQ6" i="8"/>
  <c r="AQ11" i="8"/>
  <c r="AQ20" i="8"/>
  <c r="AQ30" i="8"/>
  <c r="AS30" i="8" s="1"/>
  <c r="AQ39" i="8"/>
  <c r="AS39" i="8" s="1"/>
  <c r="AQ48" i="8"/>
  <c r="AQ57" i="8"/>
  <c r="AQ66" i="8"/>
  <c r="AS66" i="8" s="1"/>
  <c r="AQ75" i="8"/>
  <c r="AQ84" i="8"/>
  <c r="AQ94" i="8"/>
  <c r="AS94" i="8" s="1"/>
  <c r="AQ103" i="8"/>
  <c r="AS103" i="8" s="1"/>
  <c r="AQ7" i="8"/>
  <c r="AS7" i="8" s="1"/>
  <c r="AQ16" i="8"/>
  <c r="AQ25" i="8"/>
  <c r="AQ34" i="8"/>
  <c r="AS34" i="8" s="1"/>
  <c r="AQ43" i="8"/>
  <c r="AQ52" i="8"/>
  <c r="AQ62" i="8"/>
  <c r="AS62" i="8" s="1"/>
  <c r="AQ71" i="8"/>
  <c r="AQ80" i="8"/>
  <c r="AS80" i="8" s="1"/>
  <c r="AQ89" i="8"/>
  <c r="AQ98" i="8"/>
  <c r="AQ107" i="8"/>
  <c r="AS107" i="8" s="1"/>
  <c r="AQ8" i="8"/>
  <c r="AQ17" i="8"/>
  <c r="AQ26" i="8"/>
  <c r="AS26" i="8" s="1"/>
  <c r="AQ35" i="8"/>
  <c r="AS35" i="8" s="1"/>
  <c r="AQ44" i="8"/>
  <c r="AS44" i="8" s="1"/>
  <c r="AQ54" i="8"/>
  <c r="AQ63" i="8"/>
  <c r="AQ72" i="8"/>
  <c r="AS72" i="8" s="1"/>
  <c r="AQ81" i="8"/>
  <c r="AQ90" i="8"/>
  <c r="AQ99" i="8"/>
  <c r="AQ108" i="8"/>
  <c r="AS108" i="8" s="1"/>
  <c r="AQ78" i="8"/>
  <c r="AS78" i="8" s="1"/>
  <c r="AQ27" i="8"/>
  <c r="AQ86" i="8"/>
  <c r="AQ22" i="8"/>
  <c r="AS22" i="8" s="1"/>
  <c r="AQ36" i="8"/>
  <c r="AQ50" i="8"/>
  <c r="AQ65" i="8"/>
  <c r="AQ79" i="8"/>
  <c r="AS79" i="8" s="1"/>
  <c r="AQ95" i="8"/>
  <c r="AS95" i="8" s="1"/>
  <c r="AQ9" i="8"/>
  <c r="AQ23" i="8"/>
  <c r="AQ38" i="8"/>
  <c r="AS38" i="8" s="1"/>
  <c r="AQ51" i="8"/>
  <c r="AQ67" i="8"/>
  <c r="AQ82" i="8"/>
  <c r="AQ96" i="8"/>
  <c r="AS96" i="8" s="1"/>
  <c r="AQ10" i="8"/>
  <c r="AS10" i="8" s="1"/>
  <c r="AQ24" i="8"/>
  <c r="AQ40" i="8"/>
  <c r="AQ55" i="8"/>
  <c r="AS55" i="8" s="1"/>
  <c r="AQ68" i="8"/>
  <c r="AQ83" i="8"/>
  <c r="AQ97" i="8"/>
  <c r="AS97" i="8" s="1"/>
  <c r="AQ12" i="8"/>
  <c r="AS12" i="8" s="1"/>
  <c r="AQ56" i="8"/>
  <c r="AQ14" i="8"/>
  <c r="AQ28" i="8"/>
  <c r="AQ42" i="8"/>
  <c r="AS42" i="8" s="1"/>
  <c r="AQ58" i="8"/>
  <c r="AQ73" i="8"/>
  <c r="AQ87" i="8"/>
  <c r="AQ102" i="8"/>
  <c r="AS102" i="8" s="1"/>
  <c r="AQ15" i="8"/>
  <c r="AS15" i="8" s="1"/>
  <c r="AQ31" i="8"/>
  <c r="AQ46" i="8"/>
  <c r="AS46" i="8" s="1"/>
  <c r="AQ59" i="8"/>
  <c r="AS59" i="8" s="1"/>
  <c r="AQ74" i="8"/>
  <c r="AQ88" i="8"/>
  <c r="AQ104" i="8"/>
  <c r="AQ18" i="8"/>
  <c r="AQ32" i="8"/>
  <c r="AS32" i="8" s="1"/>
  <c r="AQ47" i="8"/>
  <c r="AQ60" i="8"/>
  <c r="AS60" i="8" s="1"/>
  <c r="AQ76" i="8"/>
  <c r="AS76" i="8" s="1"/>
  <c r="AQ91" i="8"/>
  <c r="AQ105" i="8"/>
  <c r="AQ19" i="8"/>
  <c r="AS19" i="8" s="1"/>
  <c r="AQ33" i="8"/>
  <c r="AS33" i="8" s="1"/>
  <c r="AQ49" i="8"/>
  <c r="AS49" i="8" s="1"/>
  <c r="AQ64" i="8"/>
  <c r="AQ92" i="8"/>
  <c r="AQ106" i="8"/>
  <c r="AS106" i="8" s="1"/>
  <c r="AQ41" i="8"/>
  <c r="AQ70" i="8"/>
  <c r="AQ100" i="8"/>
  <c r="AS100" i="8" s="1"/>
  <c r="CU8" i="8"/>
  <c r="CW8" i="8" s="1"/>
  <c r="CU16" i="8"/>
  <c r="CW16" i="8" s="1"/>
  <c r="CU24" i="8"/>
  <c r="CU32" i="8"/>
  <c r="CU40" i="8"/>
  <c r="CW40" i="8" s="1"/>
  <c r="CU48" i="8"/>
  <c r="CU56" i="8"/>
  <c r="CU9" i="8"/>
  <c r="CW9" i="8" s="1"/>
  <c r="CU15" i="8"/>
  <c r="CW15" i="8" s="1"/>
  <c r="CU25" i="8"/>
  <c r="CW25" i="8" s="1"/>
  <c r="CU34" i="8"/>
  <c r="CU43" i="8"/>
  <c r="CU52" i="8"/>
  <c r="CW52" i="8" s="1"/>
  <c r="CU61" i="8"/>
  <c r="CU69" i="8"/>
  <c r="CU77" i="8"/>
  <c r="CW77" i="8" s="1"/>
  <c r="CU6" i="8"/>
  <c r="CW6" i="8" s="1"/>
  <c r="CU11" i="8"/>
  <c r="CW11" i="8" s="1"/>
  <c r="CU20" i="8"/>
  <c r="CU29" i="8"/>
  <c r="CU38" i="8"/>
  <c r="CU47" i="8"/>
  <c r="CU57" i="8"/>
  <c r="CU65" i="8"/>
  <c r="CU73" i="8"/>
  <c r="CU81" i="8"/>
  <c r="CW81" i="8" s="1"/>
  <c r="CU13" i="8"/>
  <c r="CU26" i="8"/>
  <c r="CU37" i="8"/>
  <c r="CW37" i="8" s="1"/>
  <c r="CU50" i="8"/>
  <c r="CU62" i="8"/>
  <c r="CU72" i="8"/>
  <c r="CW72" i="8" s="1"/>
  <c r="CU83" i="8"/>
  <c r="CW83" i="8" s="1"/>
  <c r="CU19" i="8"/>
  <c r="CW19" i="8" s="1"/>
  <c r="CU31" i="8"/>
  <c r="CU44" i="8"/>
  <c r="CU55" i="8"/>
  <c r="CU67" i="8"/>
  <c r="CU78" i="8"/>
  <c r="CU14" i="8"/>
  <c r="CU30" i="8"/>
  <c r="CW30" i="8" s="1"/>
  <c r="CU46" i="8"/>
  <c r="CW46" i="8" s="1"/>
  <c r="CU63" i="8"/>
  <c r="CU76" i="8"/>
  <c r="CU17" i="8"/>
  <c r="CW17" i="8" s="1"/>
  <c r="CU22" i="8"/>
  <c r="CU39" i="8"/>
  <c r="CU54" i="8"/>
  <c r="CW54" i="8" s="1"/>
  <c r="CU70" i="8"/>
  <c r="CW70" i="8" s="1"/>
  <c r="CU84" i="8"/>
  <c r="CW84" i="8" s="1"/>
  <c r="CU7" i="8"/>
  <c r="CU23" i="8"/>
  <c r="CU41" i="8"/>
  <c r="CW41" i="8" s="1"/>
  <c r="CU58" i="8"/>
  <c r="CU71" i="8"/>
  <c r="CU12" i="8"/>
  <c r="CW12" i="8" s="1"/>
  <c r="CU42" i="8"/>
  <c r="CW42" i="8" s="1"/>
  <c r="CU66" i="8"/>
  <c r="CW66" i="8" s="1"/>
  <c r="CU18" i="8"/>
  <c r="CU45" i="8"/>
  <c r="CU68" i="8"/>
  <c r="CW68" i="8" s="1"/>
  <c r="CU21" i="8"/>
  <c r="CU49" i="8"/>
  <c r="CU74" i="8"/>
  <c r="CW74" i="8" s="1"/>
  <c r="CU51" i="8"/>
  <c r="CU28" i="8"/>
  <c r="CW28" i="8" s="1"/>
  <c r="CU53" i="8"/>
  <c r="CU79" i="8"/>
  <c r="CU33" i="8"/>
  <c r="CW33" i="8" s="1"/>
  <c r="CU59" i="8"/>
  <c r="CU80" i="8"/>
  <c r="CU35" i="8"/>
  <c r="CU60" i="8"/>
  <c r="CU82" i="8"/>
  <c r="CW82" i="8" s="1"/>
  <c r="CU10" i="8"/>
  <c r="CU36" i="8"/>
  <c r="CU64" i="8"/>
  <c r="CW64" i="8" s="1"/>
  <c r="CU27" i="8"/>
  <c r="CU75" i="8"/>
  <c r="BS10" i="8"/>
  <c r="BU10" i="8" s="1"/>
  <c r="BS18" i="8"/>
  <c r="BU18" i="8" s="1"/>
  <c r="BS26" i="8"/>
  <c r="BS34" i="8"/>
  <c r="BS42" i="8"/>
  <c r="BS50" i="8"/>
  <c r="BU50" i="8" s="1"/>
  <c r="BS14" i="8"/>
  <c r="BS22" i="8"/>
  <c r="BS30" i="8"/>
  <c r="BU30" i="8" s="1"/>
  <c r="BS38" i="8"/>
  <c r="BU38" i="8" s="1"/>
  <c r="BS46" i="8"/>
  <c r="BU46" i="8" s="1"/>
  <c r="BS54" i="8"/>
  <c r="BS62" i="8"/>
  <c r="BS16" i="8"/>
  <c r="BU16" i="8" s="1"/>
  <c r="BS27" i="8"/>
  <c r="BS37" i="8"/>
  <c r="BS48" i="8"/>
  <c r="BU48" i="8" s="1"/>
  <c r="BS58" i="8"/>
  <c r="BU58" i="8" s="1"/>
  <c r="BS67" i="8"/>
  <c r="BU67" i="8" s="1"/>
  <c r="BS75" i="8"/>
  <c r="BS83" i="8"/>
  <c r="BS91" i="8"/>
  <c r="BU91" i="8" s="1"/>
  <c r="BS99" i="8"/>
  <c r="BS107" i="8"/>
  <c r="BS115" i="8"/>
  <c r="BS11" i="8"/>
  <c r="BU11" i="8" s="1"/>
  <c r="BS21" i="8"/>
  <c r="BU21" i="8" s="1"/>
  <c r="BS32" i="8"/>
  <c r="BS43" i="8"/>
  <c r="BS53" i="8"/>
  <c r="BS63" i="8"/>
  <c r="BS71" i="8"/>
  <c r="BS79" i="8"/>
  <c r="BU79" i="8" s="1"/>
  <c r="BS87" i="8"/>
  <c r="BU87" i="8" s="1"/>
  <c r="BS95" i="8"/>
  <c r="BU95" i="8" s="1"/>
  <c r="BS103" i="8"/>
  <c r="BS111" i="8"/>
  <c r="BU111" i="8" s="1"/>
  <c r="BS6" i="8"/>
  <c r="BU6" i="8" s="1"/>
  <c r="BS13" i="8"/>
  <c r="BS28" i="8"/>
  <c r="BS41" i="8"/>
  <c r="BS56" i="8"/>
  <c r="BS68" i="8"/>
  <c r="BU68" i="8" s="1"/>
  <c r="BS78" i="8"/>
  <c r="BS89" i="8"/>
  <c r="BS100" i="8"/>
  <c r="BS110" i="8"/>
  <c r="BS7" i="8"/>
  <c r="BS20" i="8"/>
  <c r="BU20" i="8" s="1"/>
  <c r="BS35" i="8"/>
  <c r="BU35" i="8" s="1"/>
  <c r="BS49" i="8"/>
  <c r="BU49" i="8" s="1"/>
  <c r="BS61" i="8"/>
  <c r="BS73" i="8"/>
  <c r="BU73" i="8" s="1"/>
  <c r="BS84" i="8"/>
  <c r="BU84" i="8" s="1"/>
  <c r="BS94" i="8"/>
  <c r="BS105" i="8"/>
  <c r="BS116" i="8"/>
  <c r="BS8" i="8"/>
  <c r="BS23" i="8"/>
  <c r="BU23" i="8" s="1"/>
  <c r="BS36" i="8"/>
  <c r="BS51" i="8"/>
  <c r="BS64" i="8"/>
  <c r="BU64" i="8" s="1"/>
  <c r="BS74" i="8"/>
  <c r="BS85" i="8"/>
  <c r="BS96" i="8"/>
  <c r="BS106" i="8"/>
  <c r="BU106" i="8" s="1"/>
  <c r="BS117" i="8"/>
  <c r="BU117" i="8" s="1"/>
  <c r="BS59" i="8"/>
  <c r="BS86" i="8"/>
  <c r="BS17" i="8"/>
  <c r="BU17" i="8" s="1"/>
  <c r="BS40" i="8"/>
  <c r="BS60" i="8"/>
  <c r="BS80" i="8"/>
  <c r="BU80" i="8" s="1"/>
  <c r="BS97" i="8"/>
  <c r="BS113" i="8"/>
  <c r="BU113" i="8" s="1"/>
  <c r="BS19" i="8"/>
  <c r="BS44" i="8"/>
  <c r="BS65" i="8"/>
  <c r="BU65" i="8" s="1"/>
  <c r="BS81" i="8"/>
  <c r="BS98" i="8"/>
  <c r="BS114" i="8"/>
  <c r="BU114" i="8" s="1"/>
  <c r="BS24" i="8"/>
  <c r="BU24" i="8" s="1"/>
  <c r="BS45" i="8"/>
  <c r="BU45" i="8" s="1"/>
  <c r="BS66" i="8"/>
  <c r="BS82" i="8"/>
  <c r="BS101" i="8"/>
  <c r="BU101" i="8" s="1"/>
  <c r="BS118" i="8"/>
  <c r="BS47" i="8"/>
  <c r="BS102" i="8"/>
  <c r="BU102" i="8" s="1"/>
  <c r="BS29" i="8"/>
  <c r="BU29" i="8" s="1"/>
  <c r="BS52" i="8"/>
  <c r="BU52" i="8" s="1"/>
  <c r="BS70" i="8"/>
  <c r="BS88" i="8"/>
  <c r="BS104" i="8"/>
  <c r="BU104" i="8" s="1"/>
  <c r="BS9" i="8"/>
  <c r="BS31" i="8"/>
  <c r="BS55" i="8"/>
  <c r="BU55" i="8" s="1"/>
  <c r="BS72" i="8"/>
  <c r="BU72" i="8" s="1"/>
  <c r="BS90" i="8"/>
  <c r="BU90" i="8" s="1"/>
  <c r="BS108" i="8"/>
  <c r="BS12" i="8"/>
  <c r="BS33" i="8"/>
  <c r="BU33" i="8" s="1"/>
  <c r="BS57" i="8"/>
  <c r="BS76" i="8"/>
  <c r="BS92" i="8"/>
  <c r="BU92" i="8" s="1"/>
  <c r="BS109" i="8"/>
  <c r="BU109" i="8" s="1"/>
  <c r="BS15" i="8"/>
  <c r="BU15" i="8" s="1"/>
  <c r="BS39" i="8"/>
  <c r="BS77" i="8"/>
  <c r="BU77" i="8" s="1"/>
  <c r="BS93" i="8"/>
  <c r="BU93" i="8" s="1"/>
  <c r="BS112" i="8"/>
  <c r="BS25" i="8"/>
  <c r="BS69" i="8"/>
  <c r="BU69" i="8" s="1"/>
  <c r="DW9" i="8"/>
  <c r="DY9" i="8" s="1"/>
  <c r="DW17" i="8"/>
  <c r="DY17" i="8" s="1"/>
  <c r="DW25" i="8"/>
  <c r="DW33" i="8"/>
  <c r="DW41" i="8"/>
  <c r="DY41" i="8" s="1"/>
  <c r="DW49" i="8"/>
  <c r="DW57" i="8"/>
  <c r="DW65" i="8"/>
  <c r="DY65" i="8" s="1"/>
  <c r="DW10" i="8"/>
  <c r="DY10" i="8" s="1"/>
  <c r="DW18" i="8"/>
  <c r="DY18" i="8" s="1"/>
  <c r="DW26" i="8"/>
  <c r="DW34" i="8"/>
  <c r="DW42" i="8"/>
  <c r="DY42" i="8" s="1"/>
  <c r="DW50" i="8"/>
  <c r="DW58" i="8"/>
  <c r="DW66" i="8"/>
  <c r="DW16" i="8"/>
  <c r="DY16" i="8" s="1"/>
  <c r="DW28" i="8"/>
  <c r="DY28" i="8" s="1"/>
  <c r="DW38" i="8"/>
  <c r="DW48" i="8"/>
  <c r="DW60" i="8"/>
  <c r="DY60" i="8" s="1"/>
  <c r="DW6" i="8"/>
  <c r="DW12" i="8"/>
  <c r="DW22" i="8"/>
  <c r="DY22" i="8" s="1"/>
  <c r="DW32" i="8"/>
  <c r="DW44" i="8"/>
  <c r="DY44" i="8" s="1"/>
  <c r="DW54" i="8"/>
  <c r="DW64" i="8"/>
  <c r="DW14" i="8"/>
  <c r="DY14" i="8" s="1"/>
  <c r="DW29" i="8"/>
  <c r="DW43" i="8"/>
  <c r="DW56" i="8"/>
  <c r="DY56" i="8" s="1"/>
  <c r="DW7" i="8"/>
  <c r="DY7" i="8" s="1"/>
  <c r="DW21" i="8"/>
  <c r="DY21" i="8" s="1"/>
  <c r="DW36" i="8"/>
  <c r="DW51" i="8"/>
  <c r="DW63" i="8"/>
  <c r="DY63" i="8" s="1"/>
  <c r="DW11" i="8"/>
  <c r="DW30" i="8"/>
  <c r="DW47" i="8"/>
  <c r="DY47" i="8" s="1"/>
  <c r="DW68" i="8"/>
  <c r="DW13" i="8"/>
  <c r="DY13" i="8" s="1"/>
  <c r="DW31" i="8"/>
  <c r="DW52" i="8"/>
  <c r="DW69" i="8"/>
  <c r="DY69" i="8" s="1"/>
  <c r="DW20" i="8"/>
  <c r="DW39" i="8"/>
  <c r="DW59" i="8"/>
  <c r="DY59" i="8" s="1"/>
  <c r="DW23" i="8"/>
  <c r="DW40" i="8"/>
  <c r="DY40" i="8" s="1"/>
  <c r="DW61" i="8"/>
  <c r="DW62" i="8"/>
  <c r="DW27" i="8"/>
  <c r="DY27" i="8" s="1"/>
  <c r="DW67" i="8"/>
  <c r="DW35" i="8"/>
  <c r="DW37" i="8"/>
  <c r="DW45" i="8"/>
  <c r="DY45" i="8" s="1"/>
  <c r="DW8" i="8"/>
  <c r="DY8" i="8" s="1"/>
  <c r="DW46" i="8"/>
  <c r="DW15" i="8"/>
  <c r="DW53" i="8"/>
  <c r="DW19" i="8"/>
  <c r="DW55" i="8"/>
  <c r="DW24" i="8"/>
  <c r="DY24" i="8" s="1"/>
  <c r="GA12" i="8"/>
  <c r="GC12" i="8" s="1"/>
  <c r="GA20" i="8"/>
  <c r="GC20" i="8" s="1"/>
  <c r="GA28" i="8"/>
  <c r="GA36" i="8"/>
  <c r="GA44" i="8"/>
  <c r="GC44" i="8" s="1"/>
  <c r="GA52" i="8"/>
  <c r="GA60" i="8"/>
  <c r="GA68" i="8"/>
  <c r="GA76" i="8"/>
  <c r="GC76" i="8" s="1"/>
  <c r="GA84" i="8"/>
  <c r="GC84" i="8" s="1"/>
  <c r="GA13" i="8"/>
  <c r="GA21" i="8"/>
  <c r="GA29" i="8"/>
  <c r="GC29" i="8" s="1"/>
  <c r="GA37" i="8"/>
  <c r="GA45" i="8"/>
  <c r="GA53" i="8"/>
  <c r="GC53" i="8" s="1"/>
  <c r="GA61" i="8"/>
  <c r="GC61" i="8" s="1"/>
  <c r="GA69" i="8"/>
  <c r="GC69" i="8" s="1"/>
  <c r="GA77" i="8"/>
  <c r="GA85" i="8"/>
  <c r="GA9" i="8"/>
  <c r="GC9" i="8" s="1"/>
  <c r="GA19" i="8"/>
  <c r="GA31" i="8"/>
  <c r="GA41" i="8"/>
  <c r="GA51" i="8"/>
  <c r="GC51" i="8" s="1"/>
  <c r="GA63" i="8"/>
  <c r="GC63" i="8" s="1"/>
  <c r="GA73" i="8"/>
  <c r="GA83" i="8"/>
  <c r="GA15" i="8"/>
  <c r="GC15" i="8" s="1"/>
  <c r="GA25" i="8"/>
  <c r="GA35" i="8"/>
  <c r="GA47" i="8"/>
  <c r="GC47" i="8" s="1"/>
  <c r="GA57" i="8"/>
  <c r="GC57" i="8" s="1"/>
  <c r="GA67" i="8"/>
  <c r="GC67" i="8" s="1"/>
  <c r="GA79" i="8"/>
  <c r="GA17" i="8"/>
  <c r="GA32" i="8"/>
  <c r="GC32" i="8" s="1"/>
  <c r="GA46" i="8"/>
  <c r="GA59" i="8"/>
  <c r="GA74" i="8"/>
  <c r="GC74" i="8" s="1"/>
  <c r="GA6" i="8"/>
  <c r="GA10" i="8"/>
  <c r="GA24" i="8"/>
  <c r="GA39" i="8"/>
  <c r="GA54" i="8"/>
  <c r="GA66" i="8"/>
  <c r="GA81" i="8"/>
  <c r="GA16" i="8"/>
  <c r="GC16" i="8" s="1"/>
  <c r="GA34" i="8"/>
  <c r="GC34" i="8" s="1"/>
  <c r="GA55" i="8"/>
  <c r="GC55" i="8" s="1"/>
  <c r="GA72" i="8"/>
  <c r="GA18" i="8"/>
  <c r="GA38" i="8"/>
  <c r="GC38" i="8" s="1"/>
  <c r="GA56" i="8"/>
  <c r="GA75" i="8"/>
  <c r="GA22" i="8"/>
  <c r="GA40" i="8"/>
  <c r="GA58" i="8"/>
  <c r="GC58" i="8" s="1"/>
  <c r="GA78" i="8"/>
  <c r="GA8" i="8"/>
  <c r="GA27" i="8"/>
  <c r="GC27" i="8" s="1"/>
  <c r="GA48" i="8"/>
  <c r="GA65" i="8"/>
  <c r="GA86" i="8"/>
  <c r="GC86" i="8" s="1"/>
  <c r="GA11" i="8"/>
  <c r="GC11" i="8" s="1"/>
  <c r="GA30" i="8"/>
  <c r="GC30" i="8" s="1"/>
  <c r="GA49" i="8"/>
  <c r="GA70" i="8"/>
  <c r="GA87" i="8"/>
  <c r="GC87" i="8" s="1"/>
  <c r="GA14" i="8"/>
  <c r="GA23" i="8"/>
  <c r="GA71" i="8"/>
  <c r="GA26" i="8"/>
  <c r="GC26" i="8" s="1"/>
  <c r="GA80" i="8"/>
  <c r="GC80" i="8" s="1"/>
  <c r="GA33" i="8"/>
  <c r="GA82" i="8"/>
  <c r="GA42" i="8"/>
  <c r="GC42" i="8" s="1"/>
  <c r="GA43" i="8"/>
  <c r="GA50" i="8"/>
  <c r="GA7" i="8"/>
  <c r="GA62" i="8"/>
  <c r="GC62" i="8" s="1"/>
  <c r="GA64" i="8"/>
  <c r="GC64" i="8" s="1"/>
  <c r="HZ13" i="8"/>
  <c r="HZ21" i="8"/>
  <c r="HZ14" i="8"/>
  <c r="IG14" i="8" s="1"/>
  <c r="HZ22" i="8"/>
  <c r="HZ12" i="8"/>
  <c r="HZ24" i="8"/>
  <c r="IB24" i="8" s="1"/>
  <c r="HZ8" i="8"/>
  <c r="IB8" i="8" s="1"/>
  <c r="HZ18" i="8"/>
  <c r="IG18" i="8" s="1"/>
  <c r="HZ7" i="8"/>
  <c r="HZ20" i="8"/>
  <c r="IB20" i="8" s="1"/>
  <c r="HZ15" i="8"/>
  <c r="IB15" i="8" s="1"/>
  <c r="HZ6" i="8"/>
  <c r="HZ10" i="8"/>
  <c r="HZ11" i="8"/>
  <c r="IB11" i="8" s="1"/>
  <c r="HZ16" i="8"/>
  <c r="IB16" i="8" s="1"/>
  <c r="HZ23" i="8"/>
  <c r="IB23" i="8" s="1"/>
  <c r="HZ25" i="8"/>
  <c r="HZ9" i="8"/>
  <c r="HZ17" i="8"/>
  <c r="IB17" i="8" s="1"/>
  <c r="HZ19" i="8"/>
  <c r="HZ26" i="8"/>
  <c r="O12" i="8"/>
  <c r="O20" i="8"/>
  <c r="O28" i="8"/>
  <c r="O36" i="8"/>
  <c r="O44" i="8"/>
  <c r="Q44" i="8" s="1"/>
  <c r="O52" i="8"/>
  <c r="Q52" i="8" s="1"/>
  <c r="O60" i="8"/>
  <c r="Q60" i="8" s="1"/>
  <c r="O68" i="8"/>
  <c r="O76" i="8"/>
  <c r="O84" i="8"/>
  <c r="O92" i="8"/>
  <c r="O100" i="8"/>
  <c r="O108" i="8"/>
  <c r="Q108" i="8" s="1"/>
  <c r="O116" i="8"/>
  <c r="Q116" i="8" s="1"/>
  <c r="O46" i="8"/>
  <c r="O87" i="8"/>
  <c r="O8" i="8"/>
  <c r="O16" i="8"/>
  <c r="O24" i="8"/>
  <c r="O32" i="8"/>
  <c r="O40" i="8"/>
  <c r="O48" i="8"/>
  <c r="Q48" i="8" s="1"/>
  <c r="O56" i="8"/>
  <c r="Q56" i="8" s="1"/>
  <c r="O64" i="8"/>
  <c r="O72" i="8"/>
  <c r="O80" i="8"/>
  <c r="Q80" i="8" s="1"/>
  <c r="O88" i="8"/>
  <c r="O96" i="8"/>
  <c r="O104" i="8"/>
  <c r="O112" i="8"/>
  <c r="Q112" i="8" s="1"/>
  <c r="O6" i="8"/>
  <c r="Q6" i="8" s="1"/>
  <c r="O9" i="8"/>
  <c r="O17" i="8"/>
  <c r="O25" i="8"/>
  <c r="Q25" i="8" s="1"/>
  <c r="O33" i="8"/>
  <c r="O41" i="8"/>
  <c r="O49" i="8"/>
  <c r="Q49" i="8" s="1"/>
  <c r="O57" i="8"/>
  <c r="Q57" i="8" s="1"/>
  <c r="O65" i="8"/>
  <c r="Q65" i="8" s="1"/>
  <c r="O73" i="8"/>
  <c r="O81" i="8"/>
  <c r="O89" i="8"/>
  <c r="O97" i="8"/>
  <c r="Q97" i="8" s="1"/>
  <c r="O105" i="8"/>
  <c r="O113" i="8"/>
  <c r="Q113" i="8" s="1"/>
  <c r="O10" i="8"/>
  <c r="Q10" i="8" s="1"/>
  <c r="O18" i="8"/>
  <c r="Q18" i="8" s="1"/>
  <c r="O26" i="8"/>
  <c r="O34" i="8"/>
  <c r="O42" i="8"/>
  <c r="Q42" i="8" s="1"/>
  <c r="O50" i="8"/>
  <c r="O58" i="8"/>
  <c r="O66" i="8"/>
  <c r="O74" i="8"/>
  <c r="O82" i="8"/>
  <c r="Q82" i="8" s="1"/>
  <c r="O90" i="8"/>
  <c r="O98" i="8"/>
  <c r="O106" i="8"/>
  <c r="Q106" i="8" s="1"/>
  <c r="O114" i="8"/>
  <c r="O15" i="8"/>
  <c r="O23" i="8"/>
  <c r="O39" i="8"/>
  <c r="Q39" i="8" s="1"/>
  <c r="O55" i="8"/>
  <c r="Q55" i="8" s="1"/>
  <c r="O71" i="8"/>
  <c r="O95" i="8"/>
  <c r="O111" i="8"/>
  <c r="O11" i="8"/>
  <c r="Q11" i="8" s="1"/>
  <c r="O19" i="8"/>
  <c r="O27" i="8"/>
  <c r="O35" i="8"/>
  <c r="Q35" i="8" s="1"/>
  <c r="O43" i="8"/>
  <c r="Q43" i="8" s="1"/>
  <c r="O51" i="8"/>
  <c r="O59" i="8"/>
  <c r="O67" i="8"/>
  <c r="Q67" i="8" s="1"/>
  <c r="O75" i="8"/>
  <c r="Q75" i="8" s="1"/>
  <c r="O83" i="8"/>
  <c r="O91" i="8"/>
  <c r="O99" i="8"/>
  <c r="Q99" i="8" s="1"/>
  <c r="O107" i="8"/>
  <c r="Q107" i="8" s="1"/>
  <c r="O115" i="8"/>
  <c r="O13" i="8"/>
  <c r="O21" i="8"/>
  <c r="O29" i="8"/>
  <c r="Q29" i="8" s="1"/>
  <c r="O37" i="8"/>
  <c r="O45" i="8"/>
  <c r="O53" i="8"/>
  <c r="Q53" i="8" s="1"/>
  <c r="O61" i="8"/>
  <c r="Q61" i="8" s="1"/>
  <c r="O69" i="8"/>
  <c r="O77" i="8"/>
  <c r="O85" i="8"/>
  <c r="Q85" i="8" s="1"/>
  <c r="O93" i="8"/>
  <c r="Q93" i="8" s="1"/>
  <c r="O101" i="8"/>
  <c r="O109" i="8"/>
  <c r="O117" i="8"/>
  <c r="Q117" i="8" s="1"/>
  <c r="O14" i="8"/>
  <c r="Q14" i="8" s="1"/>
  <c r="O22" i="8"/>
  <c r="O30" i="8"/>
  <c r="O38" i="8"/>
  <c r="Q38" i="8" s="1"/>
  <c r="O54" i="8"/>
  <c r="O62" i="8"/>
  <c r="O70" i="8"/>
  <c r="Q70" i="8" s="1"/>
  <c r="O78" i="8"/>
  <c r="Q78" i="8" s="1"/>
  <c r="O86" i="8"/>
  <c r="Q86" i="8" s="1"/>
  <c r="O94" i="8"/>
  <c r="O102" i="8"/>
  <c r="O110" i="8"/>
  <c r="Q110" i="8" s="1"/>
  <c r="O118" i="8"/>
  <c r="Q118" i="8" s="1"/>
  <c r="O7" i="8"/>
  <c r="O31" i="8"/>
  <c r="O47" i="8"/>
  <c r="Q47" i="8" s="1"/>
  <c r="O63" i="8"/>
  <c r="Q63" i="8" s="1"/>
  <c r="O79" i="8"/>
  <c r="O103" i="8"/>
  <c r="O119" i="8"/>
  <c r="BU8" i="8"/>
  <c r="BU32" i="8"/>
  <c r="BU40" i="8"/>
  <c r="BU56" i="8"/>
  <c r="BU88" i="8"/>
  <c r="BU96" i="8"/>
  <c r="BU9" i="8"/>
  <c r="BU25" i="8"/>
  <c r="BU41" i="8"/>
  <c r="BU57" i="8"/>
  <c r="BU81" i="8"/>
  <c r="BU89" i="8"/>
  <c r="BU12" i="8"/>
  <c r="BU22" i="8"/>
  <c r="BU34" i="8"/>
  <c r="BU44" i="8"/>
  <c r="BU54" i="8"/>
  <c r="BU66" i="8"/>
  <c r="BU76" i="8"/>
  <c r="BU86" i="8"/>
  <c r="BU97" i="8"/>
  <c r="BU105" i="8"/>
  <c r="BU13" i="8"/>
  <c r="BU98" i="8"/>
  <c r="BU14" i="8"/>
  <c r="BU26" i="8"/>
  <c r="BU36" i="8"/>
  <c r="BU78" i="8"/>
  <c r="BU99" i="8"/>
  <c r="BU107" i="8"/>
  <c r="BU115" i="8"/>
  <c r="BU39" i="8"/>
  <c r="BU59" i="8"/>
  <c r="BU74" i="8"/>
  <c r="BU118" i="8"/>
  <c r="BU28" i="8"/>
  <c r="BU43" i="8"/>
  <c r="BU61" i="8"/>
  <c r="BU94" i="8"/>
  <c r="BU47" i="8"/>
  <c r="BU62" i="8"/>
  <c r="BU82" i="8"/>
  <c r="BU110" i="8"/>
  <c r="BU19" i="8"/>
  <c r="BU71" i="8"/>
  <c r="BU51" i="8"/>
  <c r="BU75" i="8"/>
  <c r="BU27" i="8"/>
  <c r="BU83" i="8"/>
  <c r="BU103" i="8"/>
  <c r="BU7" i="8"/>
  <c r="BU63" i="8"/>
  <c r="BU112" i="8"/>
  <c r="BU70" i="8"/>
  <c r="BU53" i="8"/>
  <c r="BU108" i="8"/>
  <c r="BU31" i="8"/>
  <c r="BU60" i="8"/>
  <c r="BU85" i="8"/>
  <c r="BU37" i="8"/>
  <c r="BU116" i="8"/>
  <c r="BU42" i="8"/>
  <c r="BU100" i="8"/>
  <c r="DK14" i="8"/>
  <c r="DK30" i="8"/>
  <c r="DK54" i="8"/>
  <c r="DK62" i="8"/>
  <c r="DK70" i="8"/>
  <c r="DK7" i="8"/>
  <c r="DK15" i="8"/>
  <c r="DK23" i="8"/>
  <c r="DK39" i="8"/>
  <c r="DK55" i="8"/>
  <c r="DK63" i="8"/>
  <c r="DK17" i="8"/>
  <c r="DK27" i="8"/>
  <c r="DK69" i="8"/>
  <c r="DK8" i="8"/>
  <c r="DK18" i="8"/>
  <c r="DK28" i="8"/>
  <c r="DK60" i="8"/>
  <c r="DK41" i="8"/>
  <c r="DK53" i="8"/>
  <c r="DK67" i="8"/>
  <c r="DK42" i="8"/>
  <c r="DK56" i="8"/>
  <c r="DK13" i="8"/>
  <c r="DK29" i="8"/>
  <c r="DK43" i="8"/>
  <c r="DK9" i="8"/>
  <c r="DK33" i="8"/>
  <c r="DK16" i="8"/>
  <c r="DK35" i="8"/>
  <c r="DK61" i="8"/>
  <c r="DK19" i="8"/>
  <c r="DK64" i="8"/>
  <c r="DK6" i="8"/>
  <c r="DK24" i="8"/>
  <c r="DK32" i="8"/>
  <c r="DK10" i="8"/>
  <c r="DK34" i="8"/>
  <c r="DK44" i="8"/>
  <c r="DK45" i="8"/>
  <c r="DK48" i="8"/>
  <c r="DK20" i="8"/>
  <c r="HP8" i="8"/>
  <c r="HP16" i="8"/>
  <c r="HP25" i="8"/>
  <c r="HP12" i="8"/>
  <c r="HP13" i="8"/>
  <c r="HP23" i="8"/>
  <c r="HP26" i="8"/>
  <c r="HP7" i="8"/>
  <c r="HP27" i="8"/>
  <c r="HP10" i="8"/>
  <c r="HP20" i="8"/>
  <c r="HP19" i="8"/>
  <c r="AS4" i="8"/>
  <c r="AS9" i="8"/>
  <c r="AS17" i="8"/>
  <c r="AS25" i="8"/>
  <c r="AS41" i="8"/>
  <c r="AS57" i="8"/>
  <c r="AS65" i="8"/>
  <c r="AS73" i="8"/>
  <c r="AS81" i="8"/>
  <c r="AS89" i="8"/>
  <c r="AS105" i="8"/>
  <c r="AS6" i="8"/>
  <c r="AS18" i="8"/>
  <c r="AS50" i="8"/>
  <c r="AS58" i="8"/>
  <c r="AS74" i="8"/>
  <c r="AS82" i="8"/>
  <c r="AS90" i="8"/>
  <c r="AS98" i="8"/>
  <c r="AS11" i="8"/>
  <c r="AS27" i="8"/>
  <c r="AS43" i="8"/>
  <c r="AS51" i="8"/>
  <c r="AS67" i="8"/>
  <c r="AS75" i="8"/>
  <c r="AS83" i="8"/>
  <c r="AS91" i="8"/>
  <c r="AS99" i="8"/>
  <c r="AS21" i="8"/>
  <c r="AS71" i="8"/>
  <c r="AS85" i="8"/>
  <c r="AS23" i="8"/>
  <c r="AS37" i="8"/>
  <c r="AS48" i="8"/>
  <c r="AS87" i="8"/>
  <c r="AS101" i="8"/>
  <c r="AS24" i="8"/>
  <c r="AS52" i="8"/>
  <c r="AS63" i="8"/>
  <c r="AS88" i="8"/>
  <c r="AS16" i="8"/>
  <c r="AS56" i="8"/>
  <c r="AS20" i="8"/>
  <c r="AS40" i="8"/>
  <c r="AS61" i="8"/>
  <c r="AS64" i="8"/>
  <c r="AS84" i="8"/>
  <c r="AS104" i="8"/>
  <c r="AS8" i="8"/>
  <c r="AS53" i="8"/>
  <c r="AS93" i="8"/>
  <c r="AS14" i="8"/>
  <c r="AS54" i="8"/>
  <c r="AS28" i="8"/>
  <c r="AS45" i="8"/>
  <c r="AS68" i="8"/>
  <c r="AS86" i="8"/>
  <c r="AS29" i="8"/>
  <c r="AS47" i="8"/>
  <c r="AS92" i="8"/>
  <c r="AS70" i="8"/>
  <c r="AS31" i="8"/>
  <c r="AS36" i="8"/>
  <c r="FA10" i="8"/>
  <c r="FA34" i="8"/>
  <c r="FA50" i="8"/>
  <c r="FA58" i="8"/>
  <c r="FA66" i="8"/>
  <c r="FA74" i="8"/>
  <c r="FA90" i="8"/>
  <c r="FA98" i="8"/>
  <c r="FA19" i="8"/>
  <c r="FA27" i="8"/>
  <c r="FA35" i="8"/>
  <c r="FA43" i="8"/>
  <c r="FA51" i="8"/>
  <c r="FA59" i="8"/>
  <c r="FA67" i="8"/>
  <c r="FA75" i="8"/>
  <c r="FA99" i="8"/>
  <c r="FA7" i="8"/>
  <c r="FA17" i="8"/>
  <c r="FA29" i="8"/>
  <c r="FA39" i="8"/>
  <c r="FA61" i="8"/>
  <c r="FA71" i="8"/>
  <c r="FA81" i="8"/>
  <c r="FA20" i="8"/>
  <c r="FA62" i="8"/>
  <c r="FA84" i="8"/>
  <c r="FA23" i="8"/>
  <c r="FA37" i="8"/>
  <c r="FA65" i="8"/>
  <c r="FA79" i="8"/>
  <c r="FA95" i="8"/>
  <c r="FA24" i="8"/>
  <c r="FA38" i="8"/>
  <c r="FA54" i="8"/>
  <c r="FA68" i="8"/>
  <c r="FA96" i="8"/>
  <c r="FA6" i="8"/>
  <c r="FA13" i="8"/>
  <c r="FA25" i="8"/>
  <c r="FA69" i="8"/>
  <c r="FA85" i="8"/>
  <c r="FA97" i="8"/>
  <c r="FA28" i="8"/>
  <c r="FA32" i="8"/>
  <c r="FA56" i="8"/>
  <c r="FA77" i="8"/>
  <c r="FA36" i="8"/>
  <c r="FA86" i="8"/>
  <c r="FA33" i="8"/>
  <c r="FA57" i="8"/>
  <c r="FA102" i="8"/>
  <c r="FA15" i="8"/>
  <c r="FA88" i="8"/>
  <c r="FA46" i="8"/>
  <c r="FA89" i="8"/>
  <c r="FA48" i="8"/>
  <c r="FA100" i="8"/>
  <c r="FA70" i="8"/>
  <c r="FA31" i="8"/>
  <c r="FA63" i="8"/>
  <c r="FA22" i="8"/>
  <c r="FA76" i="8"/>
  <c r="FA44" i="8"/>
  <c r="CI27" i="8"/>
  <c r="CI35" i="8"/>
  <c r="CI43" i="8"/>
  <c r="CI51" i="8"/>
  <c r="CI59" i="8"/>
  <c r="CI75" i="8"/>
  <c r="CI83" i="8"/>
  <c r="CI20" i="8"/>
  <c r="CI36" i="8"/>
  <c r="CI44" i="8"/>
  <c r="CI52" i="8"/>
  <c r="CI60" i="8"/>
  <c r="CI68" i="8"/>
  <c r="CI76" i="8"/>
  <c r="CI21" i="8"/>
  <c r="CI31" i="8"/>
  <c r="CI41" i="8"/>
  <c r="CI53" i="8"/>
  <c r="CI63" i="8"/>
  <c r="CI73" i="8"/>
  <c r="CI10" i="8"/>
  <c r="CI22" i="8"/>
  <c r="CI32" i="8"/>
  <c r="CI42" i="8"/>
  <c r="CI74" i="8"/>
  <c r="CI86" i="8"/>
  <c r="CI23" i="8"/>
  <c r="CI45" i="8"/>
  <c r="CI38" i="8"/>
  <c r="CI56" i="8"/>
  <c r="CI71" i="8"/>
  <c r="CI7" i="8"/>
  <c r="CI25" i="8"/>
  <c r="CI40" i="8"/>
  <c r="CI58" i="8"/>
  <c r="CI8" i="8"/>
  <c r="CI61" i="8"/>
  <c r="CI72" i="8"/>
  <c r="CI24" i="8"/>
  <c r="CI50" i="8"/>
  <c r="CI81" i="8"/>
  <c r="CI69" i="8"/>
  <c r="CI30" i="8"/>
  <c r="CI57" i="8"/>
  <c r="CI62" i="8"/>
  <c r="CI88" i="8"/>
  <c r="CI66" i="8"/>
  <c r="CI39" i="8"/>
  <c r="CI16" i="8"/>
  <c r="CI70" i="8"/>
  <c r="GQ15" i="8"/>
  <c r="GQ8" i="8"/>
  <c r="GQ16" i="8"/>
  <c r="GQ17" i="8"/>
  <c r="GQ9" i="8"/>
  <c r="GQ10" i="8"/>
  <c r="GQ11" i="8"/>
  <c r="GQ13" i="8"/>
  <c r="GQ22" i="8"/>
  <c r="GQ20" i="8"/>
  <c r="GQ14" i="8"/>
  <c r="Q19" i="8"/>
  <c r="Q27" i="8"/>
  <c r="Q51" i="8"/>
  <c r="Q59" i="8"/>
  <c r="Q83" i="8"/>
  <c r="Q91" i="8"/>
  <c r="Q115" i="8"/>
  <c r="Q21" i="8"/>
  <c r="Q37" i="8"/>
  <c r="Q77" i="8"/>
  <c r="Q101" i="8"/>
  <c r="Q12" i="8"/>
  <c r="Q20" i="8"/>
  <c r="Q28" i="8"/>
  <c r="Q36" i="8"/>
  <c r="Q68" i="8"/>
  <c r="Q76" i="8"/>
  <c r="Q84" i="8"/>
  <c r="Q92" i="8"/>
  <c r="Q100" i="8"/>
  <c r="Q13" i="8"/>
  <c r="Q45" i="8"/>
  <c r="Q69" i="8"/>
  <c r="Q109" i="8"/>
  <c r="Q16" i="8"/>
  <c r="Q30" i="8"/>
  <c r="Q41" i="8"/>
  <c r="Q66" i="8"/>
  <c r="Q94" i="8"/>
  <c r="Q105" i="8"/>
  <c r="Q119" i="8"/>
  <c r="Q7" i="8"/>
  <c r="Q32" i="8"/>
  <c r="Q46" i="8"/>
  <c r="Q71" i="8"/>
  <c r="Q96" i="8"/>
  <c r="Q8" i="8"/>
  <c r="Q22" i="8"/>
  <c r="Q33" i="8"/>
  <c r="Q58" i="8"/>
  <c r="Q72" i="8"/>
  <c r="Q111" i="8"/>
  <c r="Q23" i="8"/>
  <c r="Q40" i="8"/>
  <c r="Q81" i="8"/>
  <c r="Q103" i="8"/>
  <c r="Q24" i="8"/>
  <c r="Q64" i="8"/>
  <c r="Q87" i="8"/>
  <c r="Q104" i="8"/>
  <c r="Q88" i="8"/>
  <c r="Q34" i="8"/>
  <c r="Q74" i="8"/>
  <c r="Q114" i="8"/>
  <c r="Q17" i="8"/>
  <c r="Q62" i="8"/>
  <c r="Q102" i="8"/>
  <c r="Q9" i="8"/>
  <c r="Q26" i="8"/>
  <c r="Q89" i="8"/>
  <c r="Q31" i="8"/>
  <c r="Q50" i="8"/>
  <c r="Q73" i="8"/>
  <c r="Q90" i="8"/>
  <c r="Q54" i="8"/>
  <c r="Q95" i="8"/>
  <c r="Q15" i="8"/>
  <c r="Q98" i="8"/>
  <c r="Q79" i="8"/>
  <c r="DY29" i="8"/>
  <c r="DY37" i="8"/>
  <c r="DY53" i="8"/>
  <c r="DY61" i="8"/>
  <c r="DY30" i="8"/>
  <c r="DY38" i="8"/>
  <c r="DY46" i="8"/>
  <c r="DY54" i="8"/>
  <c r="DY62" i="8"/>
  <c r="DY26" i="8"/>
  <c r="DY36" i="8"/>
  <c r="DY48" i="8"/>
  <c r="DY58" i="8"/>
  <c r="DY68" i="8"/>
  <c r="DY39" i="8"/>
  <c r="DY49" i="8"/>
  <c r="DY32" i="8"/>
  <c r="DY19" i="8"/>
  <c r="DY33" i="8"/>
  <c r="DY20" i="8"/>
  <c r="DY34" i="8"/>
  <c r="DY50" i="8"/>
  <c r="DY64" i="8"/>
  <c r="DY25" i="8"/>
  <c r="DY51" i="8"/>
  <c r="DY31" i="8"/>
  <c r="DY55" i="8"/>
  <c r="DY11" i="8"/>
  <c r="DY35" i="8"/>
  <c r="DY12" i="8"/>
  <c r="DY43" i="8"/>
  <c r="DY15" i="8"/>
  <c r="DY52" i="8"/>
  <c r="DY23" i="8"/>
  <c r="DY57" i="8"/>
  <c r="DY67" i="8"/>
  <c r="DY6" i="8"/>
  <c r="DY66" i="8"/>
  <c r="IB12" i="8"/>
  <c r="IB13" i="8"/>
  <c r="IB21" i="8"/>
  <c r="IB10" i="8"/>
  <c r="IB22" i="8"/>
  <c r="IB14" i="8"/>
  <c r="IB26" i="8"/>
  <c r="IB9" i="8"/>
  <c r="IB25" i="8"/>
  <c r="IB6" i="8"/>
  <c r="IB7" i="8"/>
  <c r="IB19" i="8"/>
  <c r="GC7" i="8"/>
  <c r="GC23" i="8"/>
  <c r="GC31" i="8"/>
  <c r="GC39" i="8"/>
  <c r="GC71" i="8"/>
  <c r="GC79" i="8"/>
  <c r="GC8" i="8"/>
  <c r="GC24" i="8"/>
  <c r="GC40" i="8"/>
  <c r="GC48" i="8"/>
  <c r="GC56" i="8"/>
  <c r="GC72" i="8"/>
  <c r="GC21" i="8"/>
  <c r="GC33" i="8"/>
  <c r="GC43" i="8"/>
  <c r="GC22" i="8"/>
  <c r="GC54" i="8"/>
  <c r="GC66" i="8"/>
  <c r="GC13" i="8"/>
  <c r="GC25" i="8"/>
  <c r="GC35" i="8"/>
  <c r="GC45" i="8"/>
  <c r="GC77" i="8"/>
  <c r="GC60" i="8"/>
  <c r="GC6" i="8"/>
  <c r="GC10" i="8"/>
  <c r="GC28" i="8"/>
  <c r="GC46" i="8"/>
  <c r="GC75" i="8"/>
  <c r="GC17" i="8"/>
  <c r="GC50" i="8"/>
  <c r="GC65" i="8"/>
  <c r="GC81" i="8"/>
  <c r="GC14" i="8"/>
  <c r="GC49" i="8"/>
  <c r="GC78" i="8"/>
  <c r="GC41" i="8"/>
  <c r="GC73" i="8"/>
  <c r="GC18" i="8"/>
  <c r="GC82" i="8"/>
  <c r="GC19" i="8"/>
  <c r="GC52" i="8"/>
  <c r="GC83" i="8"/>
  <c r="GC59" i="8"/>
  <c r="GC85" i="8"/>
  <c r="GC36" i="8"/>
  <c r="GC37" i="8"/>
  <c r="GC70" i="8"/>
  <c r="GC68" i="8"/>
  <c r="BG9" i="8"/>
  <c r="BG25" i="8"/>
  <c r="BG41" i="8"/>
  <c r="BG49" i="8"/>
  <c r="BG57" i="8"/>
  <c r="BG81" i="8"/>
  <c r="BG105" i="8"/>
  <c r="BG113" i="8"/>
  <c r="BG18" i="8"/>
  <c r="BG26" i="8"/>
  <c r="BG42" i="8"/>
  <c r="BG50" i="8"/>
  <c r="BG58" i="8"/>
  <c r="BG66" i="8"/>
  <c r="BG82" i="8"/>
  <c r="BG90" i="8"/>
  <c r="BG106" i="8"/>
  <c r="BG114" i="8"/>
  <c r="BG6" i="8"/>
  <c r="BG107" i="8"/>
  <c r="BG19" i="8"/>
  <c r="BG27" i="8"/>
  <c r="BG35" i="8"/>
  <c r="BG45" i="8"/>
  <c r="BG56" i="8"/>
  <c r="BG69" i="8"/>
  <c r="BG8" i="8"/>
  <c r="BG47" i="8"/>
  <c r="BG61" i="8"/>
  <c r="BG71" i="8"/>
  <c r="BG96" i="8"/>
  <c r="BG110" i="8"/>
  <c r="BG12" i="8"/>
  <c r="BG23" i="8"/>
  <c r="BG48" i="8"/>
  <c r="BG62" i="8"/>
  <c r="BG72" i="8"/>
  <c r="BG86" i="8"/>
  <c r="BG100" i="8"/>
  <c r="BG111" i="8"/>
  <c r="BG7" i="8"/>
  <c r="BG29" i="8"/>
  <c r="BG52" i="8"/>
  <c r="BG70" i="8"/>
  <c r="BG92" i="8"/>
  <c r="BG112" i="8"/>
  <c r="BG32" i="8"/>
  <c r="BG93" i="8"/>
  <c r="BG64" i="8"/>
  <c r="BG84" i="8"/>
  <c r="BG46" i="8"/>
  <c r="BG87" i="8"/>
  <c r="BG15" i="8"/>
  <c r="BG38" i="8"/>
  <c r="BG77" i="8"/>
  <c r="BG95" i="8"/>
  <c r="BG117" i="8"/>
  <c r="BG16" i="8"/>
  <c r="BG39" i="8"/>
  <c r="BG78" i="8"/>
  <c r="BG101" i="8"/>
  <c r="BG21" i="8"/>
  <c r="BG102" i="8"/>
  <c r="BG44" i="8"/>
  <c r="BG103" i="8"/>
  <c r="BG28" i="8"/>
  <c r="BG67" i="8"/>
  <c r="BG104" i="8"/>
  <c r="FO22" i="8"/>
  <c r="FO38" i="8"/>
  <c r="FO54" i="8"/>
  <c r="FO62" i="8"/>
  <c r="FO78" i="8"/>
  <c r="FO15" i="8"/>
  <c r="FO31" i="8"/>
  <c r="FO47" i="8"/>
  <c r="FO55" i="8"/>
  <c r="FO71" i="8"/>
  <c r="FO79" i="8"/>
  <c r="FO87" i="8"/>
  <c r="FO17" i="8"/>
  <c r="FO37" i="8"/>
  <c r="FO59" i="8"/>
  <c r="FO81" i="8"/>
  <c r="FO8" i="8"/>
  <c r="FO28" i="8"/>
  <c r="FO50" i="8"/>
  <c r="FO60" i="8"/>
  <c r="FO9" i="8"/>
  <c r="FO21" i="8"/>
  <c r="FO35" i="8"/>
  <c r="FO10" i="8"/>
  <c r="FO24" i="8"/>
  <c r="FO36" i="8"/>
  <c r="FO52" i="8"/>
  <c r="FO66" i="8"/>
  <c r="FO80" i="8"/>
  <c r="FO6" i="8"/>
  <c r="FO25" i="8"/>
  <c r="FO41" i="8"/>
  <c r="FO53" i="8"/>
  <c r="FO67" i="8"/>
  <c r="FO43" i="8"/>
  <c r="FO88" i="8"/>
  <c r="FO20" i="8"/>
  <c r="FO44" i="8"/>
  <c r="FO68" i="8"/>
  <c r="FO89" i="8"/>
  <c r="FO26" i="8"/>
  <c r="FO45" i="8"/>
  <c r="FO90" i="8"/>
  <c r="FO56" i="8"/>
  <c r="FO29" i="8"/>
  <c r="FO48" i="8"/>
  <c r="FO74" i="8"/>
  <c r="FO75" i="8"/>
  <c r="FO13" i="8"/>
  <c r="FO76" i="8"/>
  <c r="FO16" i="8"/>
  <c r="FO33" i="8"/>
  <c r="FO57" i="8"/>
  <c r="FO34" i="8"/>
  <c r="CW14" i="8"/>
  <c r="CW22" i="8"/>
  <c r="CW38" i="8"/>
  <c r="CW62" i="8"/>
  <c r="CW78" i="8"/>
  <c r="CW7" i="8"/>
  <c r="CW23" i="8"/>
  <c r="CW31" i="8"/>
  <c r="CW39" i="8"/>
  <c r="CW47" i="8"/>
  <c r="CW55" i="8"/>
  <c r="CW63" i="8"/>
  <c r="CW71" i="8"/>
  <c r="CW79" i="8"/>
  <c r="CW27" i="8"/>
  <c r="CW49" i="8"/>
  <c r="CW59" i="8"/>
  <c r="CW69" i="8"/>
  <c r="CW18" i="8"/>
  <c r="CW50" i="8"/>
  <c r="CW60" i="8"/>
  <c r="CW45" i="8"/>
  <c r="CW61" i="8"/>
  <c r="CW75" i="8"/>
  <c r="CW20" i="8"/>
  <c r="CW34" i="8"/>
  <c r="CW48" i="8"/>
  <c r="CW76" i="8"/>
  <c r="CW21" i="8"/>
  <c r="CW35" i="8"/>
  <c r="CW51" i="8"/>
  <c r="CW65" i="8"/>
  <c r="CW36" i="8"/>
  <c r="CW57" i="8"/>
  <c r="CW24" i="8"/>
  <c r="CW43" i="8"/>
  <c r="CW67" i="8"/>
  <c r="CW29" i="8"/>
  <c r="CW32" i="8"/>
  <c r="CW73" i="8"/>
  <c r="CW13" i="8"/>
  <c r="CW58" i="8"/>
  <c r="CW10" i="8"/>
  <c r="CW44" i="8"/>
  <c r="CW80" i="8"/>
  <c r="CW53" i="8"/>
  <c r="CW56" i="8"/>
  <c r="CW26" i="8"/>
  <c r="HD11" i="8"/>
  <c r="HD19" i="8"/>
  <c r="HD27" i="8"/>
  <c r="HD12" i="8"/>
  <c r="HD20" i="8"/>
  <c r="HD23" i="8"/>
  <c r="HD14" i="8"/>
  <c r="HD34" i="8"/>
  <c r="HD15" i="8"/>
  <c r="HD25" i="8"/>
  <c r="HD21" i="8"/>
  <c r="HD7" i="8"/>
  <c r="HD17" i="8"/>
  <c r="HD6" i="8"/>
  <c r="HD32" i="8"/>
  <c r="HD16" i="8"/>
  <c r="HD9" i="8"/>
  <c r="HD10" i="8"/>
  <c r="AE19" i="8"/>
  <c r="AE27" i="8"/>
  <c r="AE43" i="8"/>
  <c r="AE59" i="8"/>
  <c r="AE67" i="8"/>
  <c r="AE75" i="8"/>
  <c r="AE91" i="8"/>
  <c r="AE99" i="8"/>
  <c r="AE107" i="8"/>
  <c r="AE101" i="8"/>
  <c r="AE12" i="8"/>
  <c r="AE20" i="8"/>
  <c r="AE28" i="8"/>
  <c r="AE52" i="8"/>
  <c r="AE68" i="8"/>
  <c r="AE76" i="8"/>
  <c r="AE84" i="8"/>
  <c r="AE92" i="8"/>
  <c r="AE21" i="8"/>
  <c r="AE29" i="8"/>
  <c r="AE45" i="8"/>
  <c r="AE53" i="8"/>
  <c r="AE61" i="8"/>
  <c r="AE69" i="8"/>
  <c r="AE77" i="8"/>
  <c r="AE85" i="8"/>
  <c r="AE93" i="8"/>
  <c r="AE8" i="8"/>
  <c r="AE22" i="8"/>
  <c r="AE33" i="8"/>
  <c r="AE47" i="8"/>
  <c r="AE58" i="8"/>
  <c r="AE72" i="8"/>
  <c r="AE86" i="8"/>
  <c r="AE10" i="8"/>
  <c r="AE38" i="8"/>
  <c r="AE49" i="8"/>
  <c r="AE74" i="8"/>
  <c r="AE102" i="8"/>
  <c r="AE14" i="8"/>
  <c r="AE64" i="8"/>
  <c r="AE78" i="8"/>
  <c r="AE103" i="8"/>
  <c r="AE17" i="8"/>
  <c r="AE57" i="8"/>
  <c r="AE80" i="8"/>
  <c r="AE18" i="8"/>
  <c r="AE41" i="8"/>
  <c r="AE104" i="8"/>
  <c r="AE42" i="8"/>
  <c r="AE65" i="8"/>
  <c r="AE82" i="8"/>
  <c r="AE105" i="8"/>
  <c r="AE31" i="8"/>
  <c r="AE71" i="8"/>
  <c r="AE32" i="8"/>
  <c r="AE73" i="8"/>
  <c r="AE34" i="8"/>
  <c r="AE79" i="8"/>
  <c r="AE26" i="8"/>
  <c r="AE46" i="8"/>
  <c r="AE66" i="8"/>
  <c r="AE7" i="8"/>
  <c r="AE48" i="8"/>
  <c r="AE94" i="8"/>
  <c r="AE15" i="8"/>
  <c r="AE16" i="8"/>
  <c r="EM10" i="8"/>
  <c r="EM18" i="8"/>
  <c r="EM26" i="8"/>
  <c r="EM34" i="8"/>
  <c r="EM58" i="8"/>
  <c r="EM66" i="8"/>
  <c r="EM98" i="8"/>
  <c r="EM106" i="8"/>
  <c r="EM11" i="8"/>
  <c r="EM19" i="8"/>
  <c r="EM27" i="8"/>
  <c r="EM35" i="8"/>
  <c r="EM43" i="8"/>
  <c r="EM51" i="8"/>
  <c r="EM83" i="8"/>
  <c r="EM91" i="8"/>
  <c r="EM107" i="8"/>
  <c r="EM115" i="8"/>
  <c r="EM7" i="8"/>
  <c r="EM17" i="8"/>
  <c r="EM29" i="8"/>
  <c r="EM39" i="8"/>
  <c r="EM61" i="8"/>
  <c r="EM71" i="8"/>
  <c r="EM81" i="8"/>
  <c r="EM93" i="8"/>
  <c r="EM103" i="8"/>
  <c r="EM113" i="8"/>
  <c r="EM52" i="8"/>
  <c r="EM62" i="8"/>
  <c r="EM84" i="8"/>
  <c r="EM94" i="8"/>
  <c r="EM41" i="8"/>
  <c r="EM69" i="8"/>
  <c r="EM85" i="8"/>
  <c r="EM28" i="8"/>
  <c r="EM44" i="8"/>
  <c r="EM56" i="8"/>
  <c r="EM112" i="8"/>
  <c r="EM15" i="8"/>
  <c r="EM31" i="8"/>
  <c r="EM45" i="8"/>
  <c r="EM57" i="8"/>
  <c r="EM101" i="8"/>
  <c r="EM22" i="8"/>
  <c r="EM65" i="8"/>
  <c r="EM110" i="8"/>
  <c r="EM24" i="8"/>
  <c r="EM48" i="8"/>
  <c r="EM76" i="8"/>
  <c r="EM95" i="8"/>
  <c r="EM78" i="8"/>
  <c r="EM32" i="8"/>
  <c r="EM53" i="8"/>
  <c r="EM77" i="8"/>
  <c r="EM96" i="8"/>
  <c r="EM9" i="8"/>
  <c r="EM80" i="8"/>
  <c r="EM38" i="8"/>
  <c r="EM88" i="8"/>
  <c r="EM108" i="8"/>
  <c r="EM109" i="8"/>
  <c r="EM6" i="8"/>
  <c r="EM79" i="8"/>
  <c r="EM12" i="8"/>
  <c r="EM60" i="8"/>
  <c r="EM64" i="8"/>
  <c r="EM68" i="8"/>
  <c r="EM36" i="8"/>
  <c r="IN7" i="8"/>
  <c r="IN15" i="8"/>
  <c r="IN8" i="8"/>
  <c r="IN16" i="8"/>
  <c r="IN24" i="8"/>
  <c r="IN9" i="8"/>
  <c r="IN19" i="8"/>
  <c r="IN10" i="8"/>
  <c r="IN20" i="8"/>
  <c r="IN11" i="8"/>
  <c r="IN12" i="8"/>
  <c r="IN22" i="8"/>
  <c r="IN25" i="8"/>
  <c r="N19" i="1"/>
  <c r="K7" i="1"/>
  <c r="N7" i="1" s="1"/>
  <c r="K12" i="1"/>
  <c r="N12" i="1" s="1"/>
  <c r="K16" i="1"/>
  <c r="N16" i="1" s="1"/>
  <c r="AB5" i="1"/>
  <c r="AB9" i="1" s="1"/>
  <c r="AA10" i="1" s="1"/>
  <c r="AB7" i="1"/>
  <c r="J6" i="1"/>
  <c r="Z9" i="1"/>
  <c r="J10" i="1"/>
  <c r="J4" i="1"/>
  <c r="L5" i="1"/>
  <c r="N14" i="1"/>
  <c r="K15" i="1"/>
  <c r="N15" i="1" s="1"/>
  <c r="K20" i="1"/>
  <c r="N20" i="1" s="1"/>
  <c r="AB4" i="1"/>
  <c r="I6" i="1"/>
  <c r="K6" i="1" s="1"/>
  <c r="AB6" i="1"/>
  <c r="L15" i="1"/>
  <c r="AC9" i="1"/>
  <c r="AE9" i="1"/>
  <c r="GW7" i="8"/>
  <c r="GW22" i="8"/>
  <c r="HU9" i="8"/>
  <c r="HU10" i="8"/>
  <c r="HU22" i="8"/>
  <c r="HU26" i="8"/>
  <c r="HU11" i="8"/>
  <c r="HU19" i="8"/>
  <c r="HU27" i="8"/>
  <c r="HU7" i="8"/>
  <c r="HU16" i="8"/>
  <c r="HU24" i="8"/>
  <c r="HU12" i="8"/>
  <c r="HU20" i="8"/>
  <c r="HU8" i="8"/>
  <c r="HU25" i="8"/>
  <c r="HU6" i="8"/>
  <c r="HU13" i="8"/>
  <c r="IS10" i="8"/>
  <c r="IS9" i="8"/>
  <c r="IS25" i="8"/>
  <c r="IS20" i="8"/>
  <c r="IS23" i="8"/>
  <c r="IS7" i="8"/>
  <c r="IS16" i="8"/>
  <c r="IS19" i="8"/>
  <c r="IS22" i="8"/>
  <c r="IS18" i="8"/>
  <c r="IS8" i="8"/>
  <c r="IS14" i="8"/>
  <c r="IS24" i="8"/>
  <c r="IS11" i="8"/>
  <c r="CB22" i="8"/>
  <c r="HI17" i="8"/>
  <c r="HI21" i="8"/>
  <c r="HI25" i="8"/>
  <c r="HI9" i="8"/>
  <c r="HI29" i="8"/>
  <c r="HI13" i="8"/>
  <c r="HI15" i="8"/>
  <c r="HI28" i="8"/>
  <c r="HI12" i="8"/>
  <c r="HI27" i="8"/>
  <c r="HI11" i="8"/>
  <c r="HI34" i="8"/>
  <c r="HI7" i="8"/>
  <c r="HI30" i="8"/>
  <c r="HI6" i="8"/>
  <c r="HI32" i="8"/>
  <c r="HI20" i="8"/>
  <c r="HI14" i="8"/>
  <c r="HI19" i="8"/>
  <c r="HI16" i="8"/>
  <c r="HI10" i="8"/>
  <c r="IG19" i="8"/>
  <c r="IG7" i="8"/>
  <c r="IG11" i="8"/>
  <c r="IG15" i="8"/>
  <c r="IG26" i="8"/>
  <c r="IG10" i="8"/>
  <c r="IG13" i="8"/>
  <c r="IG20" i="8"/>
  <c r="IG22" i="8"/>
  <c r="IG25" i="8"/>
  <c r="IG9" i="8"/>
  <c r="IG16" i="8"/>
  <c r="IG21" i="8"/>
  <c r="IG12" i="8"/>
  <c r="IG6" i="8"/>
  <c r="IG24" i="8"/>
  <c r="BB13" i="2"/>
  <c r="AG10" i="2"/>
  <c r="AL10" i="2" s="1"/>
  <c r="AN10" i="2" s="1"/>
  <c r="AI11" i="2"/>
  <c r="BB12" i="2"/>
  <c r="BB24" i="2"/>
  <c r="BB26" i="2"/>
  <c r="ES30" i="2"/>
  <c r="Y10" i="1"/>
  <c r="EQ6" i="2"/>
  <c r="EV6" i="2" s="1"/>
  <c r="EX6" i="2" s="1"/>
  <c r="GC9" i="2"/>
  <c r="GG9" i="2" s="1"/>
  <c r="GI9" i="2" s="1"/>
  <c r="GC10" i="2"/>
  <c r="GG10" i="2" s="1"/>
  <c r="GI10" i="2" s="1"/>
  <c r="EQ11" i="2"/>
  <c r="EV11" i="2" s="1"/>
  <c r="EX11" i="2" s="1"/>
  <c r="AI12" i="2"/>
  <c r="BU13" i="2"/>
  <c r="FL24" i="2"/>
  <c r="EQ28" i="2"/>
  <c r="EV28" i="2" s="1"/>
  <c r="EX28" i="2" s="1"/>
  <c r="DE35" i="2"/>
  <c r="DJ35" i="2" s="1"/>
  <c r="DL35" i="2" s="1"/>
  <c r="ES35" i="2"/>
  <c r="BU8" i="2"/>
  <c r="FL11" i="2"/>
  <c r="EQ12" i="2"/>
  <c r="EV12" i="2" s="1"/>
  <c r="EX12" i="2" s="1"/>
  <c r="AG11" i="2"/>
  <c r="AL11" i="2" s="1"/>
  <c r="AN11" i="2" s="1"/>
  <c r="FL20" i="2"/>
  <c r="BB32" i="2"/>
  <c r="EQ33" i="2"/>
  <c r="EV33" i="2" s="1"/>
  <c r="EX33" i="2" s="1"/>
  <c r="BB7" i="2"/>
  <c r="EQ7" i="2"/>
  <c r="EV7" i="2" s="1"/>
  <c r="EX7" i="2" s="1"/>
  <c r="BU14" i="2"/>
  <c r="ES17" i="2"/>
  <c r="AI18" i="2"/>
  <c r="AI19" i="2"/>
  <c r="BU24" i="2"/>
  <c r="DX27" i="2"/>
  <c r="EC27" i="2" s="1"/>
  <c r="EE27" i="2" s="1"/>
  <c r="DE28" i="2"/>
  <c r="DJ28" i="2" s="1"/>
  <c r="DL28" i="2" s="1"/>
  <c r="CL47" i="2"/>
  <c r="CQ47" i="2" s="1"/>
  <c r="CS47" i="2" s="1"/>
  <c r="BB56" i="2"/>
  <c r="BS64" i="2"/>
  <c r="BX64" i="2" s="1"/>
  <c r="BZ64" i="2" s="1"/>
  <c r="BU65" i="2"/>
  <c r="BB36" i="2"/>
  <c r="BU33" i="2"/>
  <c r="BB41" i="2"/>
  <c r="FL69" i="2"/>
  <c r="BB52" i="2"/>
  <c r="BB58" i="2"/>
  <c r="FL8" i="2"/>
  <c r="BB16" i="2"/>
  <c r="GC18" i="2"/>
  <c r="GG18" i="2" s="1"/>
  <c r="GI18" i="2" s="1"/>
  <c r="BB20" i="2"/>
  <c r="AI21" i="2"/>
  <c r="FL33" i="2"/>
  <c r="DE36" i="2"/>
  <c r="DJ36" i="2" s="1"/>
  <c r="DL36" i="2" s="1"/>
  <c r="AG49" i="2"/>
  <c r="AL49" i="2" s="1"/>
  <c r="AN49" i="2" s="1"/>
  <c r="FL41" i="2"/>
  <c r="BB48" i="2"/>
  <c r="AI7" i="2"/>
  <c r="DX20" i="2"/>
  <c r="EC20" i="2" s="1"/>
  <c r="EE20" i="2" s="1"/>
  <c r="DX10" i="2"/>
  <c r="EC10" i="2" s="1"/>
  <c r="EE10" i="2" s="1"/>
  <c r="ES7" i="2"/>
  <c r="BB9" i="2"/>
  <c r="DE10" i="2"/>
  <c r="DJ10" i="2" s="1"/>
  <c r="DL10" i="2" s="1"/>
  <c r="FL19" i="2"/>
  <c r="BB31" i="2"/>
  <c r="FL31" i="2"/>
  <c r="N10" i="1"/>
  <c r="BU15" i="2"/>
  <c r="FL16" i="2"/>
  <c r="EQ18" i="2"/>
  <c r="EV18" i="2" s="1"/>
  <c r="EX18" i="2" s="1"/>
  <c r="BB22" i="2"/>
  <c r="GC25" i="2"/>
  <c r="GG25" i="2" s="1"/>
  <c r="GI25" i="2" s="1"/>
  <c r="AI26" i="2"/>
  <c r="GC26" i="2"/>
  <c r="GG26" i="2" s="1"/>
  <c r="GI26" i="2" s="1"/>
  <c r="BU31" i="2"/>
  <c r="FL35" i="2"/>
  <c r="FL37" i="2"/>
  <c r="FL61" i="2"/>
  <c r="GV89" i="2"/>
  <c r="GZ89" i="2" s="1"/>
  <c r="HB89" i="2" s="1"/>
  <c r="EP8" i="2"/>
  <c r="EQ8" i="2" s="1"/>
  <c r="EV8" i="2" s="1"/>
  <c r="EX8" i="2" s="1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GV31" i="2" s="1"/>
  <c r="GZ31" i="2" s="1"/>
  <c r="HB31" i="2" s="1"/>
  <c r="FH32" i="2"/>
  <c r="FJ32" i="2" s="1"/>
  <c r="FO32" i="2" s="1"/>
  <c r="FQ32" i="2" s="1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G44" i="2" s="1"/>
  <c r="AL44" i="2" s="1"/>
  <c r="AN44" i="2" s="1"/>
  <c r="AE52" i="2"/>
  <c r="AG52" i="2" s="1"/>
  <c r="AL52" i="2" s="1"/>
  <c r="AN52" i="2" s="1"/>
  <c r="FL59" i="2"/>
  <c r="BS62" i="2"/>
  <c r="BX62" i="2" s="1"/>
  <c r="BZ62" i="2" s="1"/>
  <c r="DY71" i="2"/>
  <c r="DZ71" i="2" s="1"/>
  <c r="DW71" i="2"/>
  <c r="J13" i="1"/>
  <c r="J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AZ14" i="2" s="1"/>
  <c r="BE14" i="2" s="1"/>
  <c r="BG14" i="2" s="1"/>
  <c r="GB15" i="2"/>
  <c r="AE16" i="2"/>
  <c r="HM16" i="2"/>
  <c r="HO16" i="2" s="1"/>
  <c r="HS16" i="2" s="1"/>
  <c r="HU16" i="2" s="1"/>
  <c r="EP17" i="2"/>
  <c r="EQ17" i="2" s="1"/>
  <c r="EV17" i="2" s="1"/>
  <c r="EX17" i="2" s="1"/>
  <c r="AX22" i="2"/>
  <c r="EP25" i="2"/>
  <c r="EQ25" i="2" s="1"/>
  <c r="EV25" i="2" s="1"/>
  <c r="EX25" i="2" s="1"/>
  <c r="CN26" i="2"/>
  <c r="DD28" i="2"/>
  <c r="DF28" i="2"/>
  <c r="DG28" i="2" s="1"/>
  <c r="GA28" i="2"/>
  <c r="GC28" i="2" s="1"/>
  <c r="GG28" i="2" s="1"/>
  <c r="GI28" i="2" s="1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BU56" i="2"/>
  <c r="M61" i="2"/>
  <c r="CN63" i="2"/>
  <c r="CN65" i="2"/>
  <c r="M68" i="2"/>
  <c r="GU68" i="2"/>
  <c r="AE73" i="2"/>
  <c r="HN82" i="2"/>
  <c r="GU83" i="2"/>
  <c r="AI84" i="2"/>
  <c r="P85" i="2"/>
  <c r="HN97" i="2"/>
  <c r="GU101" i="2"/>
  <c r="I3" i="1"/>
  <c r="K3" i="1" s="1"/>
  <c r="N3" i="1" s="1"/>
  <c r="J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ES11" i="2" s="1"/>
  <c r="GW11" i="2"/>
  <c r="GT11" i="2"/>
  <c r="GV11" i="2" s="1"/>
  <c r="GZ11" i="2" s="1"/>
  <c r="HB11" i="2" s="1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BU27" i="2"/>
  <c r="AE29" i="2"/>
  <c r="AY30" i="2"/>
  <c r="DF30" i="2"/>
  <c r="DG30" i="2" s="1"/>
  <c r="AX31" i="2"/>
  <c r="AZ31" i="2" s="1"/>
  <c r="BE31" i="2" s="1"/>
  <c r="BG31" i="2" s="1"/>
  <c r="AX32" i="2"/>
  <c r="AZ32" i="2" s="1"/>
  <c r="BE32" i="2" s="1"/>
  <c r="BG32" i="2" s="1"/>
  <c r="HM32" i="2"/>
  <c r="AI36" i="2"/>
  <c r="BU37" i="2"/>
  <c r="HM37" i="2"/>
  <c r="HM38" i="2"/>
  <c r="AY39" i="2"/>
  <c r="DZ41" i="2"/>
  <c r="GU42" i="2"/>
  <c r="DZ44" i="2"/>
  <c r="AE58" i="2"/>
  <c r="DY61" i="2"/>
  <c r="DZ61" i="2" s="1"/>
  <c r="DW61" i="2"/>
  <c r="EQ64" i="2"/>
  <c r="EV64" i="2" s="1"/>
  <c r="EX64" i="2" s="1"/>
  <c r="GA71" i="2"/>
  <c r="GC71" i="2" s="1"/>
  <c r="GG71" i="2" s="1"/>
  <c r="GI71" i="2" s="1"/>
  <c r="P90" i="2"/>
  <c r="EC9" i="5"/>
  <c r="EH9" i="5" s="1"/>
  <c r="EJ9" i="5" s="1"/>
  <c r="J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BU30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AG37" i="2" s="1"/>
  <c r="AL37" i="2" s="1"/>
  <c r="AN37" i="2" s="1"/>
  <c r="DW37" i="2"/>
  <c r="DX37" i="2" s="1"/>
  <c r="EC37" i="2" s="1"/>
  <c r="EE37" i="2" s="1"/>
  <c r="P39" i="2"/>
  <c r="HN40" i="2"/>
  <c r="GU41" i="2"/>
  <c r="AE42" i="2"/>
  <c r="AY42" i="2"/>
  <c r="BU43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BS47" i="2" s="1"/>
  <c r="BX47" i="2" s="1"/>
  <c r="BZ47" i="2" s="1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EQ50" i="2" s="1"/>
  <c r="EV50" i="2" s="1"/>
  <c r="EX50" i="2" s="1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CL56" i="2"/>
  <c r="CQ56" i="2" s="1"/>
  <c r="CS56" i="2" s="1"/>
  <c r="DG56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HO72" i="2" s="1"/>
  <c r="HS72" i="2" s="1"/>
  <c r="HU72" i="2" s="1"/>
  <c r="P77" i="2"/>
  <c r="CN78" i="2"/>
  <c r="DZ79" i="2"/>
  <c r="GA81" i="2"/>
  <c r="AX83" i="2"/>
  <c r="GB83" i="2"/>
  <c r="GD85" i="2"/>
  <c r="GA85" i="2"/>
  <c r="GC85" i="2" s="1"/>
  <c r="GG85" i="2" s="1"/>
  <c r="GI85" i="2" s="1"/>
  <c r="GU88" i="2"/>
  <c r="BQ92" i="2"/>
  <c r="BS92" i="2" s="1"/>
  <c r="BX92" i="2" s="1"/>
  <c r="BZ92" i="2" s="1"/>
  <c r="GA98" i="2"/>
  <c r="HP99" i="2"/>
  <c r="HN99" i="2"/>
  <c r="AE102" i="2"/>
  <c r="AG102" i="2" s="1"/>
  <c r="AL102" i="2" s="1"/>
  <c r="AN102" i="2" s="1"/>
  <c r="M109" i="2"/>
  <c r="O109" i="2" s="1"/>
  <c r="S109" i="2" s="1"/>
  <c r="U109" i="2" s="1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FQ51" i="5"/>
  <c r="J8" i="1"/>
  <c r="J7" i="1"/>
  <c r="L6" i="1"/>
  <c r="AD6" i="1"/>
  <c r="P6" i="2"/>
  <c r="AH6" i="2"/>
  <c r="AI31" i="2" s="1"/>
  <c r="AY6" i="2"/>
  <c r="AZ6" i="2" s="1"/>
  <c r="BE6" i="2" s="1"/>
  <c r="BG6" i="2" s="1"/>
  <c r="CJ108" i="2"/>
  <c r="CL108" i="2" s="1"/>
  <c r="CQ108" i="2" s="1"/>
  <c r="CS108" i="2" s="1"/>
  <c r="CJ106" i="2"/>
  <c r="CJ104" i="2"/>
  <c r="CL104" i="2" s="1"/>
  <c r="CQ104" i="2" s="1"/>
  <c r="CS104" i="2" s="1"/>
  <c r="CJ96" i="2"/>
  <c r="CJ113" i="2"/>
  <c r="CJ71" i="2"/>
  <c r="CJ90" i="2"/>
  <c r="CL90" i="2" s="1"/>
  <c r="CQ90" i="2" s="1"/>
  <c r="CS90" i="2" s="1"/>
  <c r="CJ87" i="2"/>
  <c r="CJ81" i="2"/>
  <c r="CJ73" i="2"/>
  <c r="CL73" i="2" s="1"/>
  <c r="CQ73" i="2" s="1"/>
  <c r="CS73" i="2" s="1"/>
  <c r="CJ70" i="2"/>
  <c r="CL70" i="2" s="1"/>
  <c r="CQ70" i="2" s="1"/>
  <c r="CS70" i="2" s="1"/>
  <c r="CJ69" i="2"/>
  <c r="CJ109" i="2"/>
  <c r="CJ105" i="2"/>
  <c r="CJ83" i="2"/>
  <c r="CJ75" i="2"/>
  <c r="CJ68" i="2"/>
  <c r="CJ66" i="2"/>
  <c r="CL66" i="2" s="1"/>
  <c r="CQ66" i="2" s="1"/>
  <c r="CS66" i="2" s="1"/>
  <c r="CJ64" i="2"/>
  <c r="CL64" i="2" s="1"/>
  <c r="CQ64" i="2" s="1"/>
  <c r="CS64" i="2" s="1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L98" i="2" s="1"/>
  <c r="CQ98" i="2" s="1"/>
  <c r="CS98" i="2" s="1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AZ9" i="2" s="1"/>
  <c r="BE9" i="2" s="1"/>
  <c r="BG9" i="2" s="1"/>
  <c r="GD9" i="2"/>
  <c r="AF10" i="2"/>
  <c r="FK10" i="2"/>
  <c r="FL10" i="2" s="1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AZ17" i="2" s="1"/>
  <c r="BE17" i="2" s="1"/>
  <c r="BG17" i="2" s="1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FI20" i="2"/>
  <c r="HN20" i="2"/>
  <c r="CM21" i="2"/>
  <c r="CN21" i="2" s="1"/>
  <c r="ER21" i="2"/>
  <c r="GW21" i="2"/>
  <c r="GT21" i="2"/>
  <c r="GV21" i="2" s="1"/>
  <c r="GZ21" i="2" s="1"/>
  <c r="HB21" i="2" s="1"/>
  <c r="DC22" i="2"/>
  <c r="DE22" i="2" s="1"/>
  <c r="DJ22" i="2" s="1"/>
  <c r="DL22" i="2" s="1"/>
  <c r="FH22" i="2"/>
  <c r="BA23" i="2"/>
  <c r="BB23" i="2" s="1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FJ29" i="2" s="1"/>
  <c r="FO29" i="2" s="1"/>
  <c r="FQ29" i="2" s="1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BB33" i="2" s="1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HO34" i="2" s="1"/>
  <c r="HS34" i="2" s="1"/>
  <c r="HU34" i="2" s="1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CL37" i="2" s="1"/>
  <c r="CQ37" i="2" s="1"/>
  <c r="CS37" i="2" s="1"/>
  <c r="DF37" i="2"/>
  <c r="DG37" i="2" s="1"/>
  <c r="GB37" i="2"/>
  <c r="GA39" i="2"/>
  <c r="AE40" i="2"/>
  <c r="GW40" i="2"/>
  <c r="GT40" i="2"/>
  <c r="P41" i="2"/>
  <c r="CJ41" i="2"/>
  <c r="CL41" i="2" s="1"/>
  <c r="CQ41" i="2" s="1"/>
  <c r="CS41" i="2" s="1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AG48" i="2" s="1"/>
  <c r="AL48" i="2" s="1"/>
  <c r="AN48" i="2" s="1"/>
  <c r="EQ48" i="2"/>
  <c r="EV48" i="2" s="1"/>
  <c r="EX48" i="2" s="1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BU64" i="2" s="1"/>
  <c r="DC65" i="2"/>
  <c r="DE65" i="2" s="1"/>
  <c r="DJ65" i="2" s="1"/>
  <c r="DL65" i="2" s="1"/>
  <c r="FH65" i="2"/>
  <c r="FJ65" i="2" s="1"/>
  <c r="FO65" i="2" s="1"/>
  <c r="FQ65" i="2" s="1"/>
  <c r="AF67" i="2"/>
  <c r="FH68" i="2"/>
  <c r="EP71" i="2"/>
  <c r="BA74" i="2"/>
  <c r="BB74" i="2" s="1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G101" i="2" s="1"/>
  <c r="AL101" i="2" s="1"/>
  <c r="AN101" i="2" s="1"/>
  <c r="AE99" i="2"/>
  <c r="AE93" i="2"/>
  <c r="AG93" i="2" s="1"/>
  <c r="AL93" i="2" s="1"/>
  <c r="AN93" i="2" s="1"/>
  <c r="AE91" i="2"/>
  <c r="AG91" i="2" s="1"/>
  <c r="AL91" i="2" s="1"/>
  <c r="AN91" i="2" s="1"/>
  <c r="AE97" i="2"/>
  <c r="AG97" i="2" s="1"/>
  <c r="AL97" i="2" s="1"/>
  <c r="AN97" i="2" s="1"/>
  <c r="AE107" i="2"/>
  <c r="AE6" i="2"/>
  <c r="AE109" i="2"/>
  <c r="AE103" i="2"/>
  <c r="AG103" i="2" s="1"/>
  <c r="AL103" i="2" s="1"/>
  <c r="AN103" i="2" s="1"/>
  <c r="AE98" i="2"/>
  <c r="AE78" i="2"/>
  <c r="AE66" i="2"/>
  <c r="AG66" i="2" s="1"/>
  <c r="AL66" i="2" s="1"/>
  <c r="AN66" i="2" s="1"/>
  <c r="AE64" i="2"/>
  <c r="AG64" i="2" s="1"/>
  <c r="AL64" i="2" s="1"/>
  <c r="AN64" i="2" s="1"/>
  <c r="AE62" i="2"/>
  <c r="AE60" i="2"/>
  <c r="AE96" i="2"/>
  <c r="AE88" i="2"/>
  <c r="AG88" i="2" s="1"/>
  <c r="AL88" i="2" s="1"/>
  <c r="AN88" i="2" s="1"/>
  <c r="AE75" i="2"/>
  <c r="AE94" i="2"/>
  <c r="AE83" i="2"/>
  <c r="AG83" i="2" s="1"/>
  <c r="AL83" i="2" s="1"/>
  <c r="AN83" i="2" s="1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P67" i="2"/>
  <c r="ER6" i="2"/>
  <c r="ES70" i="2" s="1"/>
  <c r="BU9" i="2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FJ58" i="2" s="1"/>
  <c r="FO58" i="2" s="1"/>
  <c r="FQ58" i="2" s="1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K9" i="1"/>
  <c r="AX100" i="2"/>
  <c r="AX105" i="2"/>
  <c r="AZ105" i="2" s="1"/>
  <c r="BE105" i="2" s="1"/>
  <c r="BG105" i="2" s="1"/>
  <c r="AX78" i="2"/>
  <c r="AX107" i="2"/>
  <c r="AX101" i="2"/>
  <c r="AZ101" i="2" s="1"/>
  <c r="BE101" i="2" s="1"/>
  <c r="BG101" i="2" s="1"/>
  <c r="AX90" i="2"/>
  <c r="AZ90" i="2" s="1"/>
  <c r="BE90" i="2" s="1"/>
  <c r="BG90" i="2" s="1"/>
  <c r="AX86" i="2"/>
  <c r="AX79" i="2"/>
  <c r="AX103" i="2"/>
  <c r="AX89" i="2"/>
  <c r="AZ89" i="2" s="1"/>
  <c r="BE89" i="2" s="1"/>
  <c r="BG89" i="2" s="1"/>
  <c r="AX84" i="2"/>
  <c r="AX82" i="2"/>
  <c r="AX93" i="2"/>
  <c r="AZ93" i="2" s="1"/>
  <c r="BE93" i="2" s="1"/>
  <c r="BG93" i="2" s="1"/>
  <c r="AX91" i="2"/>
  <c r="AZ91" i="2" s="1"/>
  <c r="BE91" i="2" s="1"/>
  <c r="BG91" i="2" s="1"/>
  <c r="AX99" i="2"/>
  <c r="AX66" i="2"/>
  <c r="AX60" i="2"/>
  <c r="AX76" i="2"/>
  <c r="AZ76" i="2" s="1"/>
  <c r="BE76" i="2" s="1"/>
  <c r="BG76" i="2" s="1"/>
  <c r="DG6" i="2"/>
  <c r="DG69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U102" i="2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FJ19" i="2" s="1"/>
  <c r="FO19" i="2" s="1"/>
  <c r="FQ19" i="2" s="1"/>
  <c r="P22" i="2"/>
  <c r="ER28" i="2"/>
  <c r="EP28" i="2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AZ39" i="2" s="1"/>
  <c r="BE39" i="2" s="1"/>
  <c r="BG39" i="2" s="1"/>
  <c r="GU39" i="2"/>
  <c r="AX40" i="2"/>
  <c r="BA40" i="2"/>
  <c r="BB40" i="2" s="1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O52" i="2" s="1"/>
  <c r="S52" i="2" s="1"/>
  <c r="U52" i="2" s="1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AG70" i="2" s="1"/>
  <c r="AL70" i="2" s="1"/>
  <c r="AN70" i="2" s="1"/>
  <c r="EP70" i="2"/>
  <c r="HM73" i="2"/>
  <c r="HN74" i="2"/>
  <c r="DX77" i="2"/>
  <c r="EC77" i="2" s="1"/>
  <c r="EE77" i="2" s="1"/>
  <c r="AE79" i="2"/>
  <c r="AH79" i="2"/>
  <c r="CL82" i="2"/>
  <c r="CQ82" i="2" s="1"/>
  <c r="CS82" i="2" s="1"/>
  <c r="AI93" i="2"/>
  <c r="LX15" i="5"/>
  <c r="LU15" i="5"/>
  <c r="LW15" i="5" s="1"/>
  <c r="MA15" i="5" s="1"/>
  <c r="MC15" i="5" s="1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Z37" i="2" s="1"/>
  <c r="BE37" i="2" s="1"/>
  <c r="BG37" i="2" s="1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DZ52" i="2"/>
  <c r="ES58" i="2"/>
  <c r="DX59" i="2"/>
  <c r="EC59" i="2" s="1"/>
  <c r="EE59" i="2" s="1"/>
  <c r="AX62" i="2"/>
  <c r="AZ62" i="2" s="1"/>
  <c r="BE62" i="2" s="1"/>
  <c r="BG62" i="2" s="1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S108" i="2" s="1"/>
  <c r="BX108" i="2" s="1"/>
  <c r="BZ108" i="2" s="1"/>
  <c r="BQ106" i="2"/>
  <c r="BS106" i="2" s="1"/>
  <c r="BX106" i="2" s="1"/>
  <c r="BZ106" i="2" s="1"/>
  <c r="BQ104" i="2"/>
  <c r="BS104" i="2" s="1"/>
  <c r="BX104" i="2" s="1"/>
  <c r="BZ104" i="2" s="1"/>
  <c r="BQ102" i="2"/>
  <c r="BQ98" i="2"/>
  <c r="BS98" i="2" s="1"/>
  <c r="BX98" i="2" s="1"/>
  <c r="BZ98" i="2" s="1"/>
  <c r="BQ117" i="2"/>
  <c r="BQ116" i="2"/>
  <c r="BS116" i="2" s="1"/>
  <c r="BX116" i="2" s="1"/>
  <c r="BZ116" i="2" s="1"/>
  <c r="BQ94" i="2"/>
  <c r="BS94" i="2" s="1"/>
  <c r="BX94" i="2" s="1"/>
  <c r="BZ94" i="2" s="1"/>
  <c r="BQ86" i="2"/>
  <c r="BS86" i="2" s="1"/>
  <c r="BX86" i="2" s="1"/>
  <c r="BZ86" i="2" s="1"/>
  <c r="BQ79" i="2"/>
  <c r="BQ112" i="2"/>
  <c r="BS112" i="2" s="1"/>
  <c r="BX112" i="2" s="1"/>
  <c r="BZ112" i="2" s="1"/>
  <c r="BQ105" i="2"/>
  <c r="BQ80" i="2"/>
  <c r="BQ72" i="2"/>
  <c r="BQ71" i="2"/>
  <c r="BQ67" i="2"/>
  <c r="BQ65" i="2"/>
  <c r="BS65" i="2" s="1"/>
  <c r="BX65" i="2" s="1"/>
  <c r="BZ65" i="2" s="1"/>
  <c r="BQ63" i="2"/>
  <c r="BS63" i="2" s="1"/>
  <c r="BX63" i="2" s="1"/>
  <c r="BZ63" i="2" s="1"/>
  <c r="BQ61" i="2"/>
  <c r="BS61" i="2" s="1"/>
  <c r="BX61" i="2" s="1"/>
  <c r="BZ61" i="2" s="1"/>
  <c r="BQ59" i="2"/>
  <c r="BQ109" i="2"/>
  <c r="BQ107" i="2"/>
  <c r="BQ84" i="2"/>
  <c r="BS84" i="2" s="1"/>
  <c r="BX84" i="2" s="1"/>
  <c r="BZ84" i="2" s="1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S44" i="2" s="1"/>
  <c r="BX44" i="2" s="1"/>
  <c r="BZ44" i="2" s="1"/>
  <c r="BQ85" i="2"/>
  <c r="BS85" i="2" s="1"/>
  <c r="BX85" i="2" s="1"/>
  <c r="BZ85" i="2" s="1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GV20" i="2" s="1"/>
  <c r="GZ20" i="2" s="1"/>
  <c r="HB20" i="2" s="1"/>
  <c r="AX24" i="2"/>
  <c r="AZ24" i="2" s="1"/>
  <c r="BE24" i="2" s="1"/>
  <c r="BG24" i="2" s="1"/>
  <c r="FK25" i="2"/>
  <c r="FL25" i="2" s="1"/>
  <c r="HM26" i="2"/>
  <c r="BU29" i="2"/>
  <c r="P32" i="2"/>
  <c r="BQ33" i="2"/>
  <c r="BS33" i="2" s="1"/>
  <c r="BX33" i="2" s="1"/>
  <c r="BZ33" i="2" s="1"/>
  <c r="CM34" i="2"/>
  <c r="CN34" i="2" s="1"/>
  <c r="AX35" i="2"/>
  <c r="AZ35" i="2" s="1"/>
  <c r="BE35" i="2" s="1"/>
  <c r="BG35" i="2" s="1"/>
  <c r="GU35" i="2"/>
  <c r="HM36" i="2"/>
  <c r="CK37" i="2"/>
  <c r="CM37" i="2"/>
  <c r="CN37" i="2" s="1"/>
  <c r="EP37" i="2"/>
  <c r="EQ37" i="2" s="1"/>
  <c r="EV37" i="2" s="1"/>
  <c r="EX37" i="2" s="1"/>
  <c r="GA37" i="2"/>
  <c r="GC37" i="2" s="1"/>
  <c r="GG37" i="2" s="1"/>
  <c r="GI37" i="2" s="1"/>
  <c r="P38" i="2"/>
  <c r="BU38" i="2"/>
  <c r="FH39" i="2"/>
  <c r="AY40" i="2"/>
  <c r="CL48" i="2"/>
  <c r="CQ48" i="2" s="1"/>
  <c r="CS48" i="2" s="1"/>
  <c r="BA80" i="2"/>
  <c r="AX80" i="2"/>
  <c r="AZ80" i="2" s="1"/>
  <c r="BE80" i="2" s="1"/>
  <c r="BG80" i="2" s="1"/>
  <c r="L4" i="1"/>
  <c r="AD4" i="1"/>
  <c r="J14" i="1"/>
  <c r="BA6" i="2"/>
  <c r="BB19" i="2" s="1"/>
  <c r="DC70" i="2"/>
  <c r="DC87" i="2"/>
  <c r="DE87" i="2" s="1"/>
  <c r="DJ87" i="2" s="1"/>
  <c r="DL87" i="2" s="1"/>
  <c r="DC69" i="2"/>
  <c r="DC66" i="2"/>
  <c r="DC64" i="2"/>
  <c r="DE64" i="2" s="1"/>
  <c r="DJ64" i="2" s="1"/>
  <c r="DL64" i="2" s="1"/>
  <c r="DC62" i="2"/>
  <c r="DE62" i="2" s="1"/>
  <c r="DJ62" i="2" s="1"/>
  <c r="DL62" i="2" s="1"/>
  <c r="DC60" i="2"/>
  <c r="DC58" i="2"/>
  <c r="DC57" i="2"/>
  <c r="DC56" i="2"/>
  <c r="DE56" i="2" s="1"/>
  <c r="DJ56" i="2" s="1"/>
  <c r="DL56" i="2" s="1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E43" i="2" s="1"/>
  <c r="DJ43" i="2" s="1"/>
  <c r="DL43" i="2" s="1"/>
  <c r="DC68" i="2"/>
  <c r="DC84" i="2"/>
  <c r="DC76" i="2"/>
  <c r="DC71" i="2"/>
  <c r="DC85" i="2"/>
  <c r="DE85" i="2" s="1"/>
  <c r="DJ85" i="2" s="1"/>
  <c r="DL85" i="2" s="1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E38" i="2" s="1"/>
  <c r="DJ38" i="2" s="1"/>
  <c r="DL38" i="2" s="1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AZ18" i="2" s="1"/>
  <c r="BE18" i="2" s="1"/>
  <c r="BG18" i="2" s="1"/>
  <c r="GD18" i="2"/>
  <c r="HP18" i="2"/>
  <c r="AF19" i="2"/>
  <c r="AG19" i="2" s="1"/>
  <c r="AL19" i="2" s="1"/>
  <c r="AN19" i="2" s="1"/>
  <c r="AE20" i="2"/>
  <c r="AG20" i="2" s="1"/>
  <c r="AL20" i="2" s="1"/>
  <c r="AN20" i="2" s="1"/>
  <c r="GA20" i="2"/>
  <c r="GU20" i="2"/>
  <c r="HM20" i="2"/>
  <c r="DF21" i="2"/>
  <c r="DG21" i="2" s="1"/>
  <c r="DW21" i="2"/>
  <c r="DX21" i="2" s="1"/>
  <c r="EC21" i="2" s="1"/>
  <c r="EE21" i="2" s="1"/>
  <c r="EP21" i="2"/>
  <c r="EQ21" i="2" s="1"/>
  <c r="EV21" i="2" s="1"/>
  <c r="EX21" i="2" s="1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FJ23" i="2" s="1"/>
  <c r="FO23" i="2" s="1"/>
  <c r="FQ23" i="2" s="1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FI33" i="2"/>
  <c r="GA33" i="2"/>
  <c r="GC33" i="2" s="1"/>
  <c r="GG33" i="2" s="1"/>
  <c r="GI33" i="2" s="1"/>
  <c r="P34" i="2"/>
  <c r="BU34" i="2"/>
  <c r="HP34" i="2"/>
  <c r="P35" i="2"/>
  <c r="FH35" i="2"/>
  <c r="FJ35" i="2" s="1"/>
  <c r="FO35" i="2" s="1"/>
  <c r="FQ35" i="2" s="1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BB37" i="2" s="1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BU52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AZ55" i="2" s="1"/>
  <c r="BE55" i="2" s="1"/>
  <c r="BG55" i="2" s="1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Q65" i="2" s="1"/>
  <c r="EV65" i="2" s="1"/>
  <c r="EX65" i="2" s="1"/>
  <c r="ER65" i="2"/>
  <c r="ES65" i="2" s="1"/>
  <c r="FL65" i="2"/>
  <c r="BB66" i="2"/>
  <c r="EQ66" i="2"/>
  <c r="EV66" i="2" s="1"/>
  <c r="EX66" i="2" s="1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GV71" i="2" s="1"/>
  <c r="GZ71" i="2" s="1"/>
  <c r="HB71" i="2" s="1"/>
  <c r="AX74" i="2"/>
  <c r="AX75" i="2"/>
  <c r="DV75" i="2"/>
  <c r="DX75" i="2" s="1"/>
  <c r="EC75" i="2" s="1"/>
  <c r="EE75" i="2" s="1"/>
  <c r="DY75" i="2"/>
  <c r="DZ75" i="2" s="1"/>
  <c r="DG80" i="2"/>
  <c r="GD80" i="2"/>
  <c r="GA80" i="2"/>
  <c r="GC80" i="2" s="1"/>
  <c r="GG80" i="2" s="1"/>
  <c r="GI80" i="2" s="1"/>
  <c r="HN81" i="2"/>
  <c r="BT82" i="2"/>
  <c r="BR82" i="2"/>
  <c r="GU82" i="2"/>
  <c r="GV82" i="2" s="1"/>
  <c r="GZ82" i="2" s="1"/>
  <c r="HB82" i="2" s="1"/>
  <c r="P83" i="2"/>
  <c r="GB86" i="2"/>
  <c r="AX88" i="2"/>
  <c r="AZ88" i="2" s="1"/>
  <c r="BE88" i="2" s="1"/>
  <c r="BG88" i="2" s="1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74" i="5"/>
  <c r="EE39" i="5"/>
  <c r="EE43" i="5"/>
  <c r="EE47" i="5"/>
  <c r="EE35" i="5"/>
  <c r="EE12" i="5"/>
  <c r="EE14" i="5"/>
  <c r="EE10" i="5"/>
  <c r="EE6" i="5"/>
  <c r="JV7" i="5"/>
  <c r="JS7" i="5"/>
  <c r="JU7" i="5" s="1"/>
  <c r="JY7" i="5" s="1"/>
  <c r="KA7" i="5" s="1"/>
  <c r="AM8" i="5"/>
  <c r="AN8" i="5" s="1"/>
  <c r="AK8" i="5"/>
  <c r="FT13" i="5"/>
  <c r="FV13" i="5" s="1"/>
  <c r="HU33" i="5"/>
  <c r="HW33" i="5" s="1"/>
  <c r="GA110" i="2"/>
  <c r="GA94" i="2"/>
  <c r="GC94" i="2" s="1"/>
  <c r="GG94" i="2" s="1"/>
  <c r="GI94" i="2" s="1"/>
  <c r="GA92" i="2"/>
  <c r="GA113" i="2"/>
  <c r="GC113" i="2" s="1"/>
  <c r="GG113" i="2" s="1"/>
  <c r="GI113" i="2" s="1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C75" i="2" s="1"/>
  <c r="GG75" i="2" s="1"/>
  <c r="GI75" i="2" s="1"/>
  <c r="GA66" i="2"/>
  <c r="GA64" i="2"/>
  <c r="GA62" i="2"/>
  <c r="GA60" i="2"/>
  <c r="GA58" i="2"/>
  <c r="GA114" i="2"/>
  <c r="GC114" i="2" s="1"/>
  <c r="GG114" i="2" s="1"/>
  <c r="GI114" i="2" s="1"/>
  <c r="GA77" i="2"/>
  <c r="GC77" i="2" s="1"/>
  <c r="GG77" i="2" s="1"/>
  <c r="GI77" i="2" s="1"/>
  <c r="GA102" i="2"/>
  <c r="GC102" i="2" s="1"/>
  <c r="GG102" i="2" s="1"/>
  <c r="GI102" i="2" s="1"/>
  <c r="GA109" i="2"/>
  <c r="GA88" i="2"/>
  <c r="GA86" i="2"/>
  <c r="GA82" i="2"/>
  <c r="GA73" i="2"/>
  <c r="GA69" i="2"/>
  <c r="GC69" i="2" s="1"/>
  <c r="GG69" i="2" s="1"/>
  <c r="GI69" i="2" s="1"/>
  <c r="GA57" i="2"/>
  <c r="GC57" i="2" s="1"/>
  <c r="GG57" i="2" s="1"/>
  <c r="GI57" i="2" s="1"/>
  <c r="GA55" i="2"/>
  <c r="GC55" i="2" s="1"/>
  <c r="GG55" i="2" s="1"/>
  <c r="GI55" i="2" s="1"/>
  <c r="GA53" i="2"/>
  <c r="GA51" i="2"/>
  <c r="GA49" i="2"/>
  <c r="GC49" i="2" s="1"/>
  <c r="GG49" i="2" s="1"/>
  <c r="GI49" i="2" s="1"/>
  <c r="GA47" i="2"/>
  <c r="GA45" i="2"/>
  <c r="GA43" i="2"/>
  <c r="GA67" i="2"/>
  <c r="GC67" i="2" s="1"/>
  <c r="GG67" i="2" s="1"/>
  <c r="GI67" i="2" s="1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AG30" i="2" s="1"/>
  <c r="AL30" i="2" s="1"/>
  <c r="AN30" i="2" s="1"/>
  <c r="GW30" i="2"/>
  <c r="GT30" i="2"/>
  <c r="GV30" i="2" s="1"/>
  <c r="GZ30" i="2" s="1"/>
  <c r="HB30" i="2" s="1"/>
  <c r="ES34" i="2"/>
  <c r="AE36" i="2"/>
  <c r="GW39" i="2"/>
  <c r="GT39" i="2"/>
  <c r="GV39" i="2" s="1"/>
  <c r="GZ39" i="2" s="1"/>
  <c r="HB39" i="2" s="1"/>
  <c r="P71" i="2"/>
  <c r="BA72" i="2"/>
  <c r="BB72" i="2" s="1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FQ19" i="5" s="1"/>
  <c r="AF8" i="1"/>
  <c r="AF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HO31" i="2" s="1"/>
  <c r="HS31" i="2" s="1"/>
  <c r="HU31" i="2" s="1"/>
  <c r="AH33" i="2"/>
  <c r="EP34" i="2"/>
  <c r="EQ34" i="2" s="1"/>
  <c r="EV34" i="2" s="1"/>
  <c r="EX34" i="2" s="1"/>
  <c r="AF36" i="2"/>
  <c r="FH37" i="2"/>
  <c r="FJ37" i="2" s="1"/>
  <c r="FO37" i="2" s="1"/>
  <c r="FQ37" i="2" s="1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S52" i="2" s="1"/>
  <c r="EP52" i="2"/>
  <c r="EQ52" i="2" s="1"/>
  <c r="EV52" i="2" s="1"/>
  <c r="EX52" i="2" s="1"/>
  <c r="DG55" i="2"/>
  <c r="FK58" i="2"/>
  <c r="FL58" i="2" s="1"/>
  <c r="FI58" i="2"/>
  <c r="GD61" i="2"/>
  <c r="GA61" i="2"/>
  <c r="GC61" i="2" s="1"/>
  <c r="GG61" i="2" s="1"/>
  <c r="GI61" i="2" s="1"/>
  <c r="GU63" i="2"/>
  <c r="ER64" i="2"/>
  <c r="ES64" i="2" s="1"/>
  <c r="EP64" i="2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BU11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AG59" i="2" s="1"/>
  <c r="AL59" i="2" s="1"/>
  <c r="AN59" i="2" s="1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HO89" i="2" s="1"/>
  <c r="HS89" i="2" s="1"/>
  <c r="HU89" i="2" s="1"/>
  <c r="CQ23" i="5"/>
  <c r="CV23" i="5" s="1"/>
  <c r="CX23" i="5" s="1"/>
  <c r="BX71" i="5"/>
  <c r="CC71" i="5" s="1"/>
  <c r="CE71" i="5" s="1"/>
  <c r="DY7" i="2"/>
  <c r="DZ7" i="2" s="1"/>
  <c r="AH8" i="2"/>
  <c r="AI8" i="2" s="1"/>
  <c r="DZ9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BU28" i="2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DX40" i="2" s="1"/>
  <c r="EC40" i="2" s="1"/>
  <c r="EE40" i="2" s="1"/>
  <c r="DE80" i="2"/>
  <c r="DJ80" i="2" s="1"/>
  <c r="DL80" i="2" s="1"/>
  <c r="AD7" i="1"/>
  <c r="AD8" i="1"/>
  <c r="BQ6" i="2"/>
  <c r="BS6" i="2" s="1"/>
  <c r="BX6" i="2" s="1"/>
  <c r="BZ6" i="2" s="1"/>
  <c r="AF6" i="1"/>
  <c r="L9" i="1"/>
  <c r="J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BS7" i="2" s="1"/>
  <c r="BX7" i="2" s="1"/>
  <c r="BZ7" i="2" s="1"/>
  <c r="DC8" i="2"/>
  <c r="DE8" i="2" s="1"/>
  <c r="DJ8" i="2" s="1"/>
  <c r="DL8" i="2" s="1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AG21" i="2" s="1"/>
  <c r="AL21" i="2" s="1"/>
  <c r="AN21" i="2" s="1"/>
  <c r="GA21" i="2"/>
  <c r="GC21" i="2" s="1"/>
  <c r="GG21" i="2" s="1"/>
  <c r="GI21" i="2" s="1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AZ27" i="2" s="1"/>
  <c r="BE27" i="2" s="1"/>
  <c r="BG27" i="2" s="1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DZ39" i="2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FJ42" i="2" s="1"/>
  <c r="FO42" i="2" s="1"/>
  <c r="FQ42" i="2" s="1"/>
  <c r="P43" i="2"/>
  <c r="DD44" i="2"/>
  <c r="GB44" i="2"/>
  <c r="AE46" i="2"/>
  <c r="EQ46" i="2"/>
  <c r="EV46" i="2" s="1"/>
  <c r="EX46" i="2" s="1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EQ54" i="2"/>
  <c r="EV54" i="2" s="1"/>
  <c r="EX54" i="2" s="1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BB73" i="2" s="1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L112" i="2" s="1"/>
  <c r="CQ112" i="2" s="1"/>
  <c r="CS112" i="2" s="1"/>
  <c r="CN118" i="2"/>
  <c r="ED13" i="5"/>
  <c r="EE13" i="5" s="1"/>
  <c r="EB13" i="5"/>
  <c r="EC13" i="5" s="1"/>
  <c r="EH13" i="5" s="1"/>
  <c r="EJ13" i="5" s="1"/>
  <c r="FQ15" i="5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O63" i="2" s="1"/>
  <c r="S63" i="2" s="1"/>
  <c r="U63" i="2" s="1"/>
  <c r="P57" i="2"/>
  <c r="P55" i="2"/>
  <c r="P53" i="2"/>
  <c r="P51" i="2"/>
  <c r="P49" i="2"/>
  <c r="P47" i="2"/>
  <c r="P45" i="2"/>
  <c r="P84" i="2"/>
  <c r="M75" i="2"/>
  <c r="M69" i="2"/>
  <c r="O69" i="2" s="1"/>
  <c r="S69" i="2" s="1"/>
  <c r="U69" i="2" s="1"/>
  <c r="P68" i="2"/>
  <c r="M81" i="2"/>
  <c r="O81" i="2" s="1"/>
  <c r="S81" i="2" s="1"/>
  <c r="U81" i="2" s="1"/>
  <c r="M70" i="2"/>
  <c r="O70" i="2" s="1"/>
  <c r="S70" i="2" s="1"/>
  <c r="U70" i="2" s="1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O91" i="2" s="1"/>
  <c r="HS91" i="2" s="1"/>
  <c r="HU91" i="2" s="1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O76" i="2" s="1"/>
  <c r="HS76" i="2" s="1"/>
  <c r="HU76" i="2" s="1"/>
  <c r="HM75" i="2"/>
  <c r="HM57" i="2"/>
  <c r="HM56" i="2"/>
  <c r="HM55" i="2"/>
  <c r="HM54" i="2"/>
  <c r="HM53" i="2"/>
  <c r="HM52" i="2"/>
  <c r="HM51" i="2"/>
  <c r="HO51" i="2" s="1"/>
  <c r="HS51" i="2" s="1"/>
  <c r="HU51" i="2" s="1"/>
  <c r="HM50" i="2"/>
  <c r="HM49" i="2"/>
  <c r="HO49" i="2" s="1"/>
  <c r="HS49" i="2" s="1"/>
  <c r="HU49" i="2" s="1"/>
  <c r="HM48" i="2"/>
  <c r="HM47" i="2"/>
  <c r="HO47" i="2" s="1"/>
  <c r="HS47" i="2" s="1"/>
  <c r="HU47" i="2" s="1"/>
  <c r="HM46" i="2"/>
  <c r="HM45" i="2"/>
  <c r="HO45" i="2" s="1"/>
  <c r="HS45" i="2" s="1"/>
  <c r="HU45" i="2" s="1"/>
  <c r="HM44" i="2"/>
  <c r="HO44" i="2" s="1"/>
  <c r="HS44" i="2" s="1"/>
  <c r="HU44" i="2" s="1"/>
  <c r="HM43" i="2"/>
  <c r="HO43" i="2" s="1"/>
  <c r="HS43" i="2" s="1"/>
  <c r="HU43" i="2" s="1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O67" i="2" s="1"/>
  <c r="HS67" i="2" s="1"/>
  <c r="HU67" i="2" s="1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EQ16" i="2" s="1"/>
  <c r="EV16" i="2" s="1"/>
  <c r="EX16" i="2" s="1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L49" i="2"/>
  <c r="CQ49" i="2" s="1"/>
  <c r="CS49" i="2" s="1"/>
  <c r="CM60" i="2"/>
  <c r="CN60" i="2" s="1"/>
  <c r="CK60" i="2"/>
  <c r="N61" i="2"/>
  <c r="P61" i="2"/>
  <c r="BT76" i="2"/>
  <c r="BQ76" i="2"/>
  <c r="BS76" i="2" s="1"/>
  <c r="BX76" i="2" s="1"/>
  <c r="BZ76" i="2" s="1"/>
  <c r="AE80" i="2"/>
  <c r="J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BU26" i="2"/>
  <c r="GW26" i="2"/>
  <c r="GT26" i="2"/>
  <c r="GV26" i="2" s="1"/>
  <c r="GZ26" i="2" s="1"/>
  <c r="HB26" i="2" s="1"/>
  <c r="FH27" i="2"/>
  <c r="FJ27" i="2" s="1"/>
  <c r="FO27" i="2" s="1"/>
  <c r="FQ27" i="2" s="1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CN36" i="2"/>
  <c r="P37" i="2"/>
  <c r="M38" i="2"/>
  <c r="O38" i="2" s="1"/>
  <c r="S38" i="2" s="1"/>
  <c r="U38" i="2" s="1"/>
  <c r="CN38" i="2"/>
  <c r="AE41" i="2"/>
  <c r="ER41" i="2"/>
  <c r="ES41" i="2" s="1"/>
  <c r="EP41" i="2"/>
  <c r="EQ41" i="2" s="1"/>
  <c r="EV41" i="2" s="1"/>
  <c r="EX41" i="2" s="1"/>
  <c r="BB43" i="2"/>
  <c r="AF44" i="2"/>
  <c r="GB45" i="2"/>
  <c r="AE47" i="2"/>
  <c r="AG47" i="2" s="1"/>
  <c r="AL47" i="2" s="1"/>
  <c r="AN47" i="2" s="1"/>
  <c r="CM47" i="2"/>
  <c r="CN47" i="2" s="1"/>
  <c r="CK47" i="2"/>
  <c r="M49" i="2"/>
  <c r="O49" i="2" s="1"/>
  <c r="S49" i="2" s="1"/>
  <c r="U49" i="2" s="1"/>
  <c r="CL50" i="2"/>
  <c r="CQ50" i="2" s="1"/>
  <c r="CS50" i="2" s="1"/>
  <c r="BB53" i="2"/>
  <c r="GB53" i="2"/>
  <c r="FI56" i="2"/>
  <c r="M57" i="2"/>
  <c r="O57" i="2" s="1"/>
  <c r="S57" i="2" s="1"/>
  <c r="U57" i="2" s="1"/>
  <c r="GW57" i="2"/>
  <c r="GT57" i="2"/>
  <c r="DX61" i="2"/>
  <c r="EC61" i="2" s="1"/>
  <c r="EE61" i="2" s="1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T10" i="5"/>
  <c r="X10" i="5"/>
  <c r="Z10" i="5" s="1"/>
  <c r="EC23" i="5"/>
  <c r="EH23" i="5" s="1"/>
  <c r="EJ23" i="5" s="1"/>
  <c r="FI6" i="2"/>
  <c r="DG7" i="2"/>
  <c r="FK7" i="2"/>
  <c r="FL7" i="2" s="1"/>
  <c r="DW10" i="2"/>
  <c r="CN11" i="2"/>
  <c r="FH12" i="2"/>
  <c r="FJ12" i="2" s="1"/>
  <c r="FO12" i="2" s="1"/>
  <c r="FQ12" i="2" s="1"/>
  <c r="EP18" i="2"/>
  <c r="BU19" i="2"/>
  <c r="GW19" i="2"/>
  <c r="GT19" i="2"/>
  <c r="GV19" i="2" s="1"/>
  <c r="GZ19" i="2" s="1"/>
  <c r="HB19" i="2" s="1"/>
  <c r="HM25" i="2"/>
  <c r="HO25" i="2" s="1"/>
  <c r="HS25" i="2" s="1"/>
  <c r="HU25" i="2" s="1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GV63" i="2" s="1"/>
  <c r="GZ63" i="2" s="1"/>
  <c r="HB63" i="2" s="1"/>
  <c r="AX65" i="2"/>
  <c r="AZ65" i="2" s="1"/>
  <c r="BE65" i="2" s="1"/>
  <c r="BG65" i="2" s="1"/>
  <c r="GA65" i="2"/>
  <c r="M71" i="2"/>
  <c r="O71" i="2" s="1"/>
  <c r="S71" i="2" s="1"/>
  <c r="U71" i="2" s="1"/>
  <c r="P76" i="2"/>
  <c r="GB81" i="2"/>
  <c r="GD81" i="2"/>
  <c r="GW88" i="2"/>
  <c r="GT88" i="2"/>
  <c r="GV88" i="2" s="1"/>
  <c r="GZ88" i="2" s="1"/>
  <c r="HB88" i="2" s="1"/>
  <c r="AE92" i="2"/>
  <c r="GU6" i="2"/>
  <c r="GV6" i="2" s="1"/>
  <c r="GZ6" i="2" s="1"/>
  <c r="HB6" i="2" s="1"/>
  <c r="EP11" i="2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F4" i="1"/>
  <c r="AF9" i="1" s="1"/>
  <c r="AE10" i="1" s="1"/>
  <c r="J16" i="1"/>
  <c r="BT6" i="2"/>
  <c r="BU35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X72" i="2" s="1"/>
  <c r="EC72" i="2" s="1"/>
  <c r="EE72" i="2" s="1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ES8" i="2" s="1"/>
  <c r="GW8" i="2"/>
  <c r="GT8" i="2"/>
  <c r="GV8" i="2" s="1"/>
  <c r="GZ8" i="2" s="1"/>
  <c r="HB8" i="2" s="1"/>
  <c r="DC9" i="2"/>
  <c r="DE9" i="2" s="1"/>
  <c r="DJ9" i="2" s="1"/>
  <c r="DL9" i="2" s="1"/>
  <c r="FH9" i="2"/>
  <c r="FJ9" i="2" s="1"/>
  <c r="FO9" i="2" s="1"/>
  <c r="FQ9" i="2" s="1"/>
  <c r="DD10" i="2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ES24" i="2" s="1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V28" i="2" s="1"/>
  <c r="GZ28" i="2" s="1"/>
  <c r="HB28" i="2" s="1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F36" i="2"/>
  <c r="DG36" i="2" s="1"/>
  <c r="EP38" i="2"/>
  <c r="EQ38" i="2" s="1"/>
  <c r="EV38" i="2" s="1"/>
  <c r="EX38" i="2" s="1"/>
  <c r="DC39" i="2"/>
  <c r="DE39" i="2" s="1"/>
  <c r="DJ39" i="2" s="1"/>
  <c r="DL39" i="2" s="1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GV43" i="2" s="1"/>
  <c r="GZ43" i="2" s="1"/>
  <c r="HB43" i="2" s="1"/>
  <c r="CJ44" i="2"/>
  <c r="CL44" i="2" s="1"/>
  <c r="CQ44" i="2" s="1"/>
  <c r="CS44" i="2" s="1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BA47" i="2"/>
  <c r="BB47" i="2" s="1"/>
  <c r="DD47" i="2"/>
  <c r="GB47" i="2"/>
  <c r="HN47" i="2"/>
  <c r="CM49" i="2"/>
  <c r="CN49" i="2" s="1"/>
  <c r="CK49" i="2"/>
  <c r="DG49" i="2"/>
  <c r="FI50" i="2"/>
  <c r="GA50" i="2"/>
  <c r="GC50" i="2" s="1"/>
  <c r="GG50" i="2" s="1"/>
  <c r="GI50" i="2" s="1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O68" i="2" s="1"/>
  <c r="HS68" i="2" s="1"/>
  <c r="HU68" i="2" s="1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GC72" i="2" s="1"/>
  <c r="GG72" i="2" s="1"/>
  <c r="GI72" i="2" s="1"/>
  <c r="HN79" i="2"/>
  <c r="HP79" i="2"/>
  <c r="HN80" i="2"/>
  <c r="AF81" i="2"/>
  <c r="BT81" i="2"/>
  <c r="BU81" i="2" s="1"/>
  <c r="BR81" i="2"/>
  <c r="DG87" i="2"/>
  <c r="BT91" i="2"/>
  <c r="BU91" i="2" s="1"/>
  <c r="BR91" i="2"/>
  <c r="BB94" i="2"/>
  <c r="BQ96" i="2"/>
  <c r="BA104" i="2"/>
  <c r="BB104" i="2" s="1"/>
  <c r="AX104" i="2"/>
  <c r="BB105" i="2"/>
  <c r="AF107" i="2"/>
  <c r="X11" i="5"/>
  <c r="Z11" i="5" s="1"/>
  <c r="T11" i="5"/>
  <c r="LF14" i="5"/>
  <c r="LC14" i="5"/>
  <c r="HN28" i="2"/>
  <c r="ER29" i="2"/>
  <c r="ES29" i="2" s="1"/>
  <c r="GW29" i="2"/>
  <c r="GT29" i="2"/>
  <c r="GV29" i="2" s="1"/>
  <c r="GZ29" i="2" s="1"/>
  <c r="HB29" i="2" s="1"/>
  <c r="FH30" i="2"/>
  <c r="FJ30" i="2" s="1"/>
  <c r="FO30" i="2" s="1"/>
  <c r="FQ30" i="2" s="1"/>
  <c r="DD31" i="2"/>
  <c r="DE31" i="2" s="1"/>
  <c r="DJ31" i="2" s="1"/>
  <c r="DL31" i="2" s="1"/>
  <c r="HN36" i="2"/>
  <c r="ER37" i="2"/>
  <c r="ES37" i="2" s="1"/>
  <c r="GW37" i="2"/>
  <c r="GT37" i="2"/>
  <c r="GV37" i="2" s="1"/>
  <c r="GZ37" i="2" s="1"/>
  <c r="HB37" i="2" s="1"/>
  <c r="FH38" i="2"/>
  <c r="FJ38" i="2" s="1"/>
  <c r="FO38" i="2" s="1"/>
  <c r="FQ38" i="2" s="1"/>
  <c r="DD39" i="2"/>
  <c r="GW41" i="2"/>
  <c r="GT41" i="2"/>
  <c r="GV41" i="2" s="1"/>
  <c r="GZ41" i="2" s="1"/>
  <c r="HB41" i="2" s="1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FJ57" i="2" s="1"/>
  <c r="FO57" i="2" s="1"/>
  <c r="FQ57" i="2" s="1"/>
  <c r="GD57" i="2"/>
  <c r="GU57" i="2"/>
  <c r="DY59" i="2"/>
  <c r="DZ59" i="2" s="1"/>
  <c r="DW59" i="2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HO78" i="2" s="1"/>
  <c r="HS78" i="2" s="1"/>
  <c r="HU78" i="2" s="1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AG86" i="2" s="1"/>
  <c r="AL86" i="2" s="1"/>
  <c r="AN86" i="2" s="1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Z90" i="5" s="1"/>
  <c r="HD90" i="5" s="1"/>
  <c r="HF90" i="5" s="1"/>
  <c r="GX91" i="5"/>
  <c r="GZ91" i="5" s="1"/>
  <c r="HD91" i="5" s="1"/>
  <c r="HF91" i="5" s="1"/>
  <c r="GX95" i="5"/>
  <c r="GX75" i="5"/>
  <c r="GX98" i="5"/>
  <c r="GX81" i="5"/>
  <c r="GX77" i="5"/>
  <c r="GX100" i="5"/>
  <c r="GX67" i="5"/>
  <c r="GZ67" i="5" s="1"/>
  <c r="HD67" i="5" s="1"/>
  <c r="HF67" i="5" s="1"/>
  <c r="GX73" i="5"/>
  <c r="GZ73" i="5" s="1"/>
  <c r="HD73" i="5" s="1"/>
  <c r="HF73" i="5" s="1"/>
  <c r="GX62" i="5"/>
  <c r="GX58" i="5"/>
  <c r="GX54" i="5"/>
  <c r="GX66" i="5"/>
  <c r="GX79" i="5"/>
  <c r="GX51" i="5"/>
  <c r="GX32" i="5"/>
  <c r="GZ32" i="5" s="1"/>
  <c r="HD32" i="5" s="1"/>
  <c r="HF32" i="5" s="1"/>
  <c r="GX68" i="5"/>
  <c r="GZ68" i="5" s="1"/>
  <c r="HD68" i="5" s="1"/>
  <c r="HF68" i="5" s="1"/>
  <c r="GX60" i="5"/>
  <c r="GX45" i="5"/>
  <c r="GX41" i="5"/>
  <c r="GX37" i="5"/>
  <c r="GZ37" i="5" s="1"/>
  <c r="HD37" i="5" s="1"/>
  <c r="HF37" i="5" s="1"/>
  <c r="GX30" i="5"/>
  <c r="GZ30" i="5" s="1"/>
  <c r="HD30" i="5" s="1"/>
  <c r="HF30" i="5" s="1"/>
  <c r="GX50" i="5"/>
  <c r="GX83" i="5"/>
  <c r="GZ83" i="5" s="1"/>
  <c r="HD83" i="5" s="1"/>
  <c r="HF83" i="5" s="1"/>
  <c r="GX76" i="5"/>
  <c r="GZ76" i="5" s="1"/>
  <c r="HD76" i="5" s="1"/>
  <c r="HF76" i="5" s="1"/>
  <c r="GX71" i="5"/>
  <c r="GX56" i="5"/>
  <c r="GX34" i="5"/>
  <c r="GX22" i="5"/>
  <c r="GZ22" i="5" s="1"/>
  <c r="HD22" i="5" s="1"/>
  <c r="HF22" i="5" s="1"/>
  <c r="GX29" i="5"/>
  <c r="GX88" i="5"/>
  <c r="GX20" i="5"/>
  <c r="GZ20" i="5" s="1"/>
  <c r="HD20" i="5" s="1"/>
  <c r="HF20" i="5" s="1"/>
  <c r="GX59" i="5"/>
  <c r="GZ59" i="5" s="1"/>
  <c r="HD59" i="5" s="1"/>
  <c r="HF59" i="5" s="1"/>
  <c r="GX14" i="5"/>
  <c r="GZ14" i="5" s="1"/>
  <c r="HD14" i="5" s="1"/>
  <c r="HF14" i="5" s="1"/>
  <c r="GX38" i="5"/>
  <c r="GZ38" i="5" s="1"/>
  <c r="HD38" i="5" s="1"/>
  <c r="HF38" i="5" s="1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GZ8" i="5" s="1"/>
  <c r="HD8" i="5" s="1"/>
  <c r="HF8" i="5" s="1"/>
  <c r="X19" i="5"/>
  <c r="Z19" i="5" s="1"/>
  <c r="T19" i="5"/>
  <c r="AL23" i="5"/>
  <c r="AQ23" i="5" s="1"/>
  <c r="AS23" i="5" s="1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BU47" i="2"/>
  <c r="EQ47" i="2"/>
  <c r="EV47" i="2" s="1"/>
  <c r="EX47" i="2" s="1"/>
  <c r="CM48" i="2"/>
  <c r="CN48" i="2" s="1"/>
  <c r="CK48" i="2"/>
  <c r="HN48" i="2"/>
  <c r="BU49" i="2"/>
  <c r="EQ49" i="2"/>
  <c r="EV49" i="2" s="1"/>
  <c r="EX49" i="2" s="1"/>
  <c r="CM50" i="2"/>
  <c r="CN50" i="2" s="1"/>
  <c r="CK50" i="2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EQ55" i="2"/>
  <c r="EV55" i="2" s="1"/>
  <c r="EX55" i="2" s="1"/>
  <c r="CM56" i="2"/>
  <c r="CN56" i="2" s="1"/>
  <c r="CK56" i="2"/>
  <c r="HN56" i="2"/>
  <c r="BU57" i="2"/>
  <c r="EQ57" i="2"/>
  <c r="EV57" i="2" s="1"/>
  <c r="EX57" i="2" s="1"/>
  <c r="CM58" i="2"/>
  <c r="CN58" i="2" s="1"/>
  <c r="CK58" i="2"/>
  <c r="CL58" i="2" s="1"/>
  <c r="CQ58" i="2" s="1"/>
  <c r="CS58" i="2" s="1"/>
  <c r="GU59" i="2"/>
  <c r="BR60" i="2"/>
  <c r="BS60" i="2" s="1"/>
  <c r="BX60" i="2" s="1"/>
  <c r="BZ60" i="2" s="1"/>
  <c r="BT60" i="2"/>
  <c r="BU60" i="2" s="1"/>
  <c r="AX61" i="2"/>
  <c r="FH62" i="2"/>
  <c r="FJ62" i="2" s="1"/>
  <c r="FO62" i="2" s="1"/>
  <c r="FQ62" i="2" s="1"/>
  <c r="BB64" i="2"/>
  <c r="BR66" i="2"/>
  <c r="BS66" i="2" s="1"/>
  <c r="BX66" i="2" s="1"/>
  <c r="BZ66" i="2" s="1"/>
  <c r="BT66" i="2"/>
  <c r="BU66" i="2" s="1"/>
  <c r="FH66" i="2"/>
  <c r="FJ66" i="2" s="1"/>
  <c r="FO66" i="2" s="1"/>
  <c r="FQ66" i="2" s="1"/>
  <c r="BR68" i="2"/>
  <c r="BT68" i="2"/>
  <c r="BU68" i="2" s="1"/>
  <c r="HN70" i="2"/>
  <c r="BB71" i="2"/>
  <c r="AE72" i="2"/>
  <c r="AG72" i="2" s="1"/>
  <c r="AL72" i="2" s="1"/>
  <c r="AN72" i="2" s="1"/>
  <c r="CJ72" i="2"/>
  <c r="CL72" i="2" s="1"/>
  <c r="CQ72" i="2" s="1"/>
  <c r="CS72" i="2" s="1"/>
  <c r="DG73" i="2"/>
  <c r="N75" i="2"/>
  <c r="P75" i="2"/>
  <c r="BR75" i="2"/>
  <c r="BT75" i="2"/>
  <c r="BU75" i="2" s="1"/>
  <c r="DC75" i="2"/>
  <c r="DD76" i="2"/>
  <c r="DF76" i="2"/>
  <c r="DG76" i="2" s="1"/>
  <c r="BB77" i="2"/>
  <c r="GV77" i="2"/>
  <c r="GZ77" i="2" s="1"/>
  <c r="HB77" i="2" s="1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LW7" i="5"/>
  <c r="MA7" i="5" s="1"/>
  <c r="MC7" i="5" s="1"/>
  <c r="EE8" i="5"/>
  <c r="LX9" i="5"/>
  <c r="LU9" i="5"/>
  <c r="EW14" i="5"/>
  <c r="EX14" i="5" s="1"/>
  <c r="EU14" i="5"/>
  <c r="CQ15" i="5"/>
  <c r="CV15" i="5" s="1"/>
  <c r="CX15" i="5" s="1"/>
  <c r="CQ17" i="5"/>
  <c r="CV17" i="5" s="1"/>
  <c r="CX17" i="5" s="1"/>
  <c r="HR18" i="5"/>
  <c r="HV18" i="5" s="1"/>
  <c r="HX18" i="5" s="1"/>
  <c r="T22" i="5"/>
  <c r="X22" i="5"/>
  <c r="Z22" i="5" s="1"/>
  <c r="BC23" i="5"/>
  <c r="BF23" i="5"/>
  <c r="BG23" i="5" s="1"/>
  <c r="BY29" i="5"/>
  <c r="BW29" i="5"/>
  <c r="BF34" i="5"/>
  <c r="BG34" i="5" s="1"/>
  <c r="BD34" i="5"/>
  <c r="BE34" i="5" s="1"/>
  <c r="BJ34" i="5" s="1"/>
  <c r="BL34" i="5" s="1"/>
  <c r="AX44" i="2"/>
  <c r="AZ44" i="2" s="1"/>
  <c r="BE44" i="2" s="1"/>
  <c r="BG44" i="2" s="1"/>
  <c r="GW44" i="2"/>
  <c r="GT44" i="2"/>
  <c r="DZ45" i="2"/>
  <c r="ER45" i="2"/>
  <c r="ES45" i="2" s="1"/>
  <c r="EP45" i="2"/>
  <c r="EQ45" i="2" s="1"/>
  <c r="EV45" i="2" s="1"/>
  <c r="EX45" i="2" s="1"/>
  <c r="AX46" i="2"/>
  <c r="AZ46" i="2" s="1"/>
  <c r="BE46" i="2" s="1"/>
  <c r="BG46" i="2" s="1"/>
  <c r="GW46" i="2"/>
  <c r="GT46" i="2"/>
  <c r="DZ47" i="2"/>
  <c r="ER47" i="2"/>
  <c r="ES47" i="2" s="1"/>
  <c r="EP47" i="2"/>
  <c r="AX48" i="2"/>
  <c r="AZ48" i="2" s="1"/>
  <c r="BE48" i="2" s="1"/>
  <c r="BG48" i="2" s="1"/>
  <c r="GW48" i="2"/>
  <c r="GT48" i="2"/>
  <c r="GV48" i="2" s="1"/>
  <c r="GZ48" i="2" s="1"/>
  <c r="HB48" i="2" s="1"/>
  <c r="DZ49" i="2"/>
  <c r="ER49" i="2"/>
  <c r="ES49" i="2" s="1"/>
  <c r="EP49" i="2"/>
  <c r="AX50" i="2"/>
  <c r="AZ50" i="2" s="1"/>
  <c r="BE50" i="2" s="1"/>
  <c r="BG50" i="2" s="1"/>
  <c r="GW50" i="2"/>
  <c r="GT50" i="2"/>
  <c r="DZ51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AX56" i="2"/>
  <c r="AZ56" i="2" s="1"/>
  <c r="BE56" i="2" s="1"/>
  <c r="BG56" i="2" s="1"/>
  <c r="GW56" i="2"/>
  <c r="GT56" i="2"/>
  <c r="GV56" i="2" s="1"/>
  <c r="GZ56" i="2" s="1"/>
  <c r="HB56" i="2" s="1"/>
  <c r="DZ57" i="2"/>
  <c r="ER57" i="2"/>
  <c r="ES57" i="2" s="1"/>
  <c r="EP57" i="2"/>
  <c r="AX58" i="2"/>
  <c r="AZ58" i="2" s="1"/>
  <c r="BE58" i="2" s="1"/>
  <c r="BG58" i="2" s="1"/>
  <c r="BA61" i="2"/>
  <c r="BB61" i="2" s="1"/>
  <c r="AY61" i="2"/>
  <c r="CN61" i="2"/>
  <c r="P62" i="2"/>
  <c r="M62" i="2"/>
  <c r="ES62" i="2"/>
  <c r="FK62" i="2"/>
  <c r="FL62" i="2" s="1"/>
  <c r="FI62" i="2"/>
  <c r="DX63" i="2"/>
  <c r="EC63" i="2" s="1"/>
  <c r="EE63" i="2" s="1"/>
  <c r="HP63" i="2"/>
  <c r="HM63" i="2"/>
  <c r="HO63" i="2" s="1"/>
  <c r="HS63" i="2" s="1"/>
  <c r="HU63" i="2" s="1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DE90" i="2" s="1"/>
  <c r="DJ90" i="2" s="1"/>
  <c r="DL90" i="2" s="1"/>
  <c r="GW93" i="2"/>
  <c r="GT93" i="2"/>
  <c r="BA96" i="2"/>
  <c r="BB96" i="2" s="1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X14" i="5" s="1"/>
  <c r="CC14" i="5" s="1"/>
  <c r="CE14" i="5" s="1"/>
  <c r="BY14" i="5"/>
  <c r="BZ14" i="5" s="1"/>
  <c r="CR15" i="5"/>
  <c r="CP15" i="5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HR21" i="5"/>
  <c r="HV21" i="5" s="1"/>
  <c r="HX21" i="5" s="1"/>
  <c r="DJ25" i="5"/>
  <c r="DO25" i="5" s="1"/>
  <c r="DQ25" i="5" s="1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EQ59" i="2"/>
  <c r="EV59" i="2" s="1"/>
  <c r="EX59" i="2" s="1"/>
  <c r="FH60" i="2"/>
  <c r="FJ60" i="2" s="1"/>
  <c r="FO60" i="2" s="1"/>
  <c r="FQ60" i="2" s="1"/>
  <c r="ER61" i="2"/>
  <c r="ES61" i="2" s="1"/>
  <c r="BB62" i="2"/>
  <c r="DY63" i="2"/>
  <c r="DZ63" i="2" s="1"/>
  <c r="DW63" i="2"/>
  <c r="HN63" i="2"/>
  <c r="GT65" i="2"/>
  <c r="GV65" i="2" s="1"/>
  <c r="GZ65" i="2" s="1"/>
  <c r="HB65" i="2" s="1"/>
  <c r="ES66" i="2"/>
  <c r="AX67" i="2"/>
  <c r="AZ67" i="2" s="1"/>
  <c r="BE67" i="2" s="1"/>
  <c r="BG67" i="2" s="1"/>
  <c r="CN67" i="2"/>
  <c r="BA68" i="2"/>
  <c r="BB68" i="2" s="1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CN11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F7" i="5"/>
  <c r="BG7" i="5" s="1"/>
  <c r="JC8" i="5"/>
  <c r="JG8" i="5" s="1"/>
  <c r="JI8" i="5" s="1"/>
  <c r="FP9" i="5"/>
  <c r="FQ9" i="5" s="1"/>
  <c r="FM9" i="5"/>
  <c r="FO9" i="5" s="1"/>
  <c r="FT9" i="5" s="1"/>
  <c r="FV9" i="5" s="1"/>
  <c r="IJ16" i="5"/>
  <c r="IN16" i="5" s="1"/>
  <c r="IP16" i="5" s="1"/>
  <c r="DK25" i="5"/>
  <c r="DL25" i="5" s="1"/>
  <c r="DI25" i="5"/>
  <c r="BE52" i="5"/>
  <c r="BJ52" i="5" s="1"/>
  <c r="BL52" i="5" s="1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DE81" i="2" s="1"/>
  <c r="DJ81" i="2" s="1"/>
  <c r="DL81" i="2" s="1"/>
  <c r="BQ82" i="2"/>
  <c r="BS82" i="2" s="1"/>
  <c r="BX82" i="2" s="1"/>
  <c r="BZ82" i="2" s="1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V102" i="2"/>
  <c r="GZ102" i="2" s="1"/>
  <c r="HB102" i="2" s="1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11" i="5"/>
  <c r="DL43" i="5"/>
  <c r="DL38" i="5"/>
  <c r="DL7" i="5"/>
  <c r="FT6" i="5"/>
  <c r="FV6" i="5" s="1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AN10" i="5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EV42" i="5"/>
  <c r="FA42" i="5" s="1"/>
  <c r="FC42" i="5" s="1"/>
  <c r="CV45" i="5"/>
  <c r="CX45" i="5" s="1"/>
  <c r="FQ46" i="5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BU88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W12" i="5" s="1"/>
  <c r="MA12" i="5" s="1"/>
  <c r="MC12" i="5" s="1"/>
  <c r="LU10" i="5"/>
  <c r="LW10" i="5" s="1"/>
  <c r="MA10" i="5" s="1"/>
  <c r="MC10" i="5" s="1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BE39" i="5" s="1"/>
  <c r="BJ39" i="5" s="1"/>
  <c r="BL39" i="5" s="1"/>
  <c r="CR40" i="5"/>
  <c r="CO40" i="5"/>
  <c r="CQ40" i="5" s="1"/>
  <c r="CV40" i="5" s="1"/>
  <c r="CX40" i="5" s="1"/>
  <c r="HQ42" i="5"/>
  <c r="FO45" i="5"/>
  <c r="FT45" i="5" s="1"/>
  <c r="FV45" i="5" s="1"/>
  <c r="IJ50" i="5"/>
  <c r="IN50" i="5" s="1"/>
  <c r="IP50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T9" i="5"/>
  <c r="GX9" i="5"/>
  <c r="GZ9" i="5" s="1"/>
  <c r="HD9" i="5" s="1"/>
  <c r="HF9" i="5" s="1"/>
  <c r="HA9" i="5"/>
  <c r="LF9" i="5"/>
  <c r="LC9" i="5"/>
  <c r="LE9" i="5" s="1"/>
  <c r="LI9" i="5" s="1"/>
  <c r="LK9" i="5" s="1"/>
  <c r="HQ11" i="5"/>
  <c r="HR11" i="5" s="1"/>
  <c r="HV11" i="5" s="1"/>
  <c r="HX11" i="5" s="1"/>
  <c r="AM13" i="5"/>
  <c r="AN13" i="5" s="1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HR14" i="5" s="1"/>
  <c r="HV14" i="5" s="1"/>
  <c r="HX14" i="5" s="1"/>
  <c r="GI15" i="5"/>
  <c r="GF15" i="5"/>
  <c r="GH15" i="5" s="1"/>
  <c r="GL15" i="5" s="1"/>
  <c r="GN15" i="5" s="1"/>
  <c r="HQ15" i="5"/>
  <c r="JD15" i="5"/>
  <c r="JA15" i="5"/>
  <c r="JC15" i="5" s="1"/>
  <c r="JG15" i="5" s="1"/>
  <c r="JI15" i="5" s="1"/>
  <c r="GX17" i="5"/>
  <c r="GZ17" i="5" s="1"/>
  <c r="HD17" i="5" s="1"/>
  <c r="HF17" i="5" s="1"/>
  <c r="HA17" i="5"/>
  <c r="BX18" i="5"/>
  <c r="CC18" i="5" s="1"/>
  <c r="CE18" i="5" s="1"/>
  <c r="ED18" i="5"/>
  <c r="EE18" i="5" s="1"/>
  <c r="EA18" i="5"/>
  <c r="LX19" i="5"/>
  <c r="LU19" i="5"/>
  <c r="LW19" i="5" s="1"/>
  <c r="MA19" i="5" s="1"/>
  <c r="MC19" i="5" s="1"/>
  <c r="JV23" i="5"/>
  <c r="JS23" i="5"/>
  <c r="JU23" i="5" s="1"/>
  <c r="JY23" i="5" s="1"/>
  <c r="KA23" i="5" s="1"/>
  <c r="CU24" i="5"/>
  <c r="CW24" i="5" s="1"/>
  <c r="U25" i="5"/>
  <c r="Q25" i="5"/>
  <c r="BX32" i="5"/>
  <c r="CC32" i="5" s="1"/>
  <c r="CE32" i="5" s="1"/>
  <c r="GI33" i="5"/>
  <c r="GF33" i="5"/>
  <c r="GH33" i="5" s="1"/>
  <c r="GL33" i="5" s="1"/>
  <c r="GN33" i="5" s="1"/>
  <c r="DL35" i="5"/>
  <c r="U38" i="5"/>
  <c r="Q38" i="5"/>
  <c r="S38" i="5" s="1"/>
  <c r="CV44" i="5"/>
  <c r="CX44" i="5" s="1"/>
  <c r="DY65" i="2"/>
  <c r="DZ65" i="2" s="1"/>
  <c r="DW65" i="2"/>
  <c r="DX65" i="2" s="1"/>
  <c r="EC65" i="2" s="1"/>
  <c r="EE65" i="2" s="1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BU80" i="2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AG87" i="2" s="1"/>
  <c r="AL87" i="2" s="1"/>
  <c r="AN87" i="2" s="1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BU99" i="2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LW6" i="5" s="1"/>
  <c r="MA6" i="5" s="1"/>
  <c r="MC6" i="5" s="1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KM12" i="5"/>
  <c r="KQ12" i="5" s="1"/>
  <c r="KS12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X25" i="5" s="1"/>
  <c r="CC25" i="5" s="1"/>
  <c r="CE25" i="5" s="1"/>
  <c r="BY25" i="5"/>
  <c r="GI27" i="5"/>
  <c r="GG27" i="5"/>
  <c r="IJ29" i="5"/>
  <c r="IN29" i="5" s="1"/>
  <c r="IP29" i="5" s="1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CL93" i="2" s="1"/>
  <c r="CQ93" i="2" s="1"/>
  <c r="CS93" i="2" s="1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HO98" i="2" s="1"/>
  <c r="HS98" i="2" s="1"/>
  <c r="HU98" i="2" s="1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BU107" i="2" s="1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J46" i="5" s="1"/>
  <c r="IN46" i="5" s="1"/>
  <c r="IP46" i="5" s="1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J9" i="5" s="1"/>
  <c r="DO9" i="5" s="1"/>
  <c r="DQ9" i="5" s="1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Q14" i="5" s="1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AL28" i="5" s="1"/>
  <c r="AQ28" i="5" s="1"/>
  <c r="AS28" i="5" s="1"/>
  <c r="II28" i="5"/>
  <c r="IJ28" i="5" s="1"/>
  <c r="IN28" i="5" s="1"/>
  <c r="IP28" i="5" s="1"/>
  <c r="BD31" i="5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CS82" i="5" s="1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CL91" i="2" s="1"/>
  <c r="CQ91" i="2" s="1"/>
  <c r="CS91" i="2" s="1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L90" i="5" s="1"/>
  <c r="AQ90" i="5" s="1"/>
  <c r="AS90" i="5" s="1"/>
  <c r="AJ86" i="5"/>
  <c r="AL86" i="5" s="1"/>
  <c r="AQ86" i="5" s="1"/>
  <c r="AS86" i="5" s="1"/>
  <c r="AJ76" i="5"/>
  <c r="AJ82" i="5"/>
  <c r="AJ109" i="5"/>
  <c r="AJ96" i="5"/>
  <c r="AJ78" i="5"/>
  <c r="AJ95" i="5"/>
  <c r="AJ68" i="5"/>
  <c r="AJ97" i="5"/>
  <c r="AJ80" i="5"/>
  <c r="AJ74" i="5"/>
  <c r="AL74" i="5" s="1"/>
  <c r="AQ74" i="5" s="1"/>
  <c r="AS74" i="5" s="1"/>
  <c r="AJ67" i="5"/>
  <c r="AL67" i="5" s="1"/>
  <c r="AQ67" i="5" s="1"/>
  <c r="AS67" i="5" s="1"/>
  <c r="AJ63" i="5"/>
  <c r="AL63" i="5" s="1"/>
  <c r="AQ63" i="5" s="1"/>
  <c r="AS63" i="5" s="1"/>
  <c r="AJ59" i="5"/>
  <c r="AJ55" i="5"/>
  <c r="AJ87" i="5"/>
  <c r="AJ108" i="5"/>
  <c r="AL108" i="5" s="1"/>
  <c r="AQ108" i="5" s="1"/>
  <c r="AS108" i="5" s="1"/>
  <c r="AJ84" i="5"/>
  <c r="AJ69" i="5"/>
  <c r="AJ65" i="5"/>
  <c r="AL65" i="5" s="1"/>
  <c r="AQ65" i="5" s="1"/>
  <c r="AS65" i="5" s="1"/>
  <c r="AJ53" i="5"/>
  <c r="AL53" i="5" s="1"/>
  <c r="AQ53" i="5" s="1"/>
  <c r="AS53" i="5" s="1"/>
  <c r="AJ50" i="5"/>
  <c r="AJ46" i="5"/>
  <c r="AL46" i="5" s="1"/>
  <c r="AQ46" i="5" s="1"/>
  <c r="AS46" i="5" s="1"/>
  <c r="AJ42" i="5"/>
  <c r="AJ38" i="5"/>
  <c r="AJ72" i="5"/>
  <c r="AJ57" i="5"/>
  <c r="AL57" i="5" s="1"/>
  <c r="AQ57" i="5" s="1"/>
  <c r="AS57" i="5" s="1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L15" i="5" s="1"/>
  <c r="AQ15" i="5" s="1"/>
  <c r="AS15" i="5" s="1"/>
  <c r="AJ6" i="5"/>
  <c r="AL6" i="5" s="1"/>
  <c r="AQ6" i="5" s="1"/>
  <c r="AS6" i="5" s="1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BZ16" i="5" s="1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II20" i="5"/>
  <c r="KN20" i="5"/>
  <c r="KK20" i="5"/>
  <c r="ET21" i="5"/>
  <c r="EV21" i="5" s="1"/>
  <c r="FA21" i="5" s="1"/>
  <c r="FC21" i="5" s="1"/>
  <c r="EW21" i="5"/>
  <c r="EX21" i="5" s="1"/>
  <c r="GI21" i="5"/>
  <c r="GF21" i="5"/>
  <c r="AJ26" i="5"/>
  <c r="AL26" i="5" s="1"/>
  <c r="AQ26" i="5" s="1"/>
  <c r="AS26" i="5" s="1"/>
  <c r="EW27" i="5"/>
  <c r="EX27" i="5" s="1"/>
  <c r="EU27" i="5"/>
  <c r="EV27" i="5" s="1"/>
  <c r="FA27" i="5" s="1"/>
  <c r="FC27" i="5" s="1"/>
  <c r="AN28" i="5"/>
  <c r="CQ29" i="5"/>
  <c r="CV29" i="5" s="1"/>
  <c r="CX29" i="5" s="1"/>
  <c r="GG30" i="5"/>
  <c r="BE31" i="5"/>
  <c r="BJ31" i="5" s="1"/>
  <c r="BL31" i="5" s="1"/>
  <c r="JT32" i="5"/>
  <c r="JV32" i="5"/>
  <c r="HA33" i="5"/>
  <c r="GX33" i="5"/>
  <c r="GZ33" i="5" s="1"/>
  <c r="HD33" i="5" s="1"/>
  <c r="HF33" i="5" s="1"/>
  <c r="AN34" i="5"/>
  <c r="GF35" i="5"/>
  <c r="GI35" i="5"/>
  <c r="BY36" i="5"/>
  <c r="BW36" i="5"/>
  <c r="BX36" i="5" s="1"/>
  <c r="CC36" i="5" s="1"/>
  <c r="CE36" i="5" s="1"/>
  <c r="CQ39" i="5"/>
  <c r="CV39" i="5" s="1"/>
  <c r="CX39" i="5" s="1"/>
  <c r="FA46" i="5"/>
  <c r="FC46" i="5" s="1"/>
  <c r="EX56" i="5"/>
  <c r="GY56" i="5"/>
  <c r="HA56" i="5"/>
  <c r="HP64" i="5"/>
  <c r="HR64" i="5" s="1"/>
  <c r="HV64" i="5" s="1"/>
  <c r="HX64" i="5" s="1"/>
  <c r="HS64" i="5"/>
  <c r="HS66" i="5"/>
  <c r="HP66" i="5"/>
  <c r="HR66" i="5" s="1"/>
  <c r="HV66" i="5" s="1"/>
  <c r="HX66" i="5" s="1"/>
  <c r="BE67" i="5"/>
  <c r="BJ67" i="5" s="1"/>
  <c r="BL67" i="5" s="1"/>
  <c r="GX82" i="5"/>
  <c r="GZ82" i="5" s="1"/>
  <c r="HD82" i="5" s="1"/>
  <c r="HF82" i="5" s="1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GV67" i="2" s="1"/>
  <c r="GZ67" i="2" s="1"/>
  <c r="HB67" i="2" s="1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CL78" i="2" s="1"/>
  <c r="CQ78" i="2" s="1"/>
  <c r="CS78" i="2" s="1"/>
  <c r="BR79" i="2"/>
  <c r="CK80" i="2"/>
  <c r="GT84" i="2"/>
  <c r="GV84" i="2" s="1"/>
  <c r="GZ84" i="2" s="1"/>
  <c r="HB84" i="2" s="1"/>
  <c r="AH85" i="2"/>
  <c r="N86" i="2"/>
  <c r="CJ86" i="2"/>
  <c r="CL86" i="2" s="1"/>
  <c r="CQ86" i="2" s="1"/>
  <c r="CS86" i="2" s="1"/>
  <c r="DC86" i="2"/>
  <c r="GU86" i="2"/>
  <c r="N87" i="2"/>
  <c r="BR87" i="2"/>
  <c r="GT87" i="2"/>
  <c r="GV87" i="2" s="1"/>
  <c r="GZ87" i="2" s="1"/>
  <c r="HB87" i="2" s="1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CL116" i="2" s="1"/>
  <c r="CQ116" i="2" s="1"/>
  <c r="CS116" i="2" s="1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S92" i="5" s="1"/>
  <c r="U111" i="5"/>
  <c r="Q104" i="5"/>
  <c r="Q85" i="5"/>
  <c r="Q81" i="5"/>
  <c r="Q83" i="5"/>
  <c r="Q79" i="5"/>
  <c r="S79" i="5" s="1"/>
  <c r="U75" i="5"/>
  <c r="U68" i="5"/>
  <c r="Q118" i="5"/>
  <c r="Q103" i="5"/>
  <c r="Q75" i="5"/>
  <c r="Q68" i="5"/>
  <c r="S68" i="5" s="1"/>
  <c r="Q114" i="5"/>
  <c r="U99" i="5"/>
  <c r="Q97" i="5"/>
  <c r="Q89" i="5"/>
  <c r="S89" i="5" s="1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S77" i="5" s="1"/>
  <c r="Q73" i="5"/>
  <c r="S73" i="5" s="1"/>
  <c r="U54" i="5"/>
  <c r="Q52" i="5"/>
  <c r="Q69" i="5"/>
  <c r="U81" i="5"/>
  <c r="Q65" i="5"/>
  <c r="S65" i="5" s="1"/>
  <c r="U66" i="5"/>
  <c r="Q21" i="5"/>
  <c r="S21" i="5" s="1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K20" i="5"/>
  <c r="AK40" i="5"/>
  <c r="AK25" i="5"/>
  <c r="AK78" i="5"/>
  <c r="AK44" i="5"/>
  <c r="AK6" i="5"/>
  <c r="AK22" i="5"/>
  <c r="AM6" i="5"/>
  <c r="AN19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H105" i="5" s="1"/>
  <c r="GL105" i="5" s="1"/>
  <c r="GN105" i="5" s="1"/>
  <c r="GF106" i="5"/>
  <c r="GF109" i="5"/>
  <c r="GH109" i="5" s="1"/>
  <c r="GL109" i="5" s="1"/>
  <c r="GN109" i="5" s="1"/>
  <c r="GF104" i="5"/>
  <c r="GF111" i="5"/>
  <c r="GF88" i="5"/>
  <c r="GH88" i="5" s="1"/>
  <c r="GL88" i="5" s="1"/>
  <c r="GN88" i="5" s="1"/>
  <c r="GF82" i="5"/>
  <c r="GH82" i="5" s="1"/>
  <c r="GL82" i="5" s="1"/>
  <c r="GN82" i="5" s="1"/>
  <c r="GF73" i="5"/>
  <c r="GF71" i="5"/>
  <c r="GH71" i="5" s="1"/>
  <c r="GL71" i="5" s="1"/>
  <c r="GN71" i="5" s="1"/>
  <c r="GF76" i="5"/>
  <c r="GH76" i="5" s="1"/>
  <c r="GL76" i="5" s="1"/>
  <c r="GN76" i="5" s="1"/>
  <c r="GF65" i="5"/>
  <c r="GH65" i="5" s="1"/>
  <c r="GL65" i="5" s="1"/>
  <c r="GN65" i="5" s="1"/>
  <c r="GF64" i="5"/>
  <c r="GF94" i="5"/>
  <c r="GF59" i="5"/>
  <c r="GF56" i="5"/>
  <c r="GH56" i="5" s="1"/>
  <c r="GL56" i="5" s="1"/>
  <c r="GN56" i="5" s="1"/>
  <c r="GF50" i="5"/>
  <c r="GF55" i="5"/>
  <c r="GH55" i="5" s="1"/>
  <c r="GL55" i="5" s="1"/>
  <c r="GN55" i="5" s="1"/>
  <c r="GF52" i="5"/>
  <c r="GH52" i="5" s="1"/>
  <c r="GL52" i="5" s="1"/>
  <c r="GN52" i="5" s="1"/>
  <c r="GF60" i="5"/>
  <c r="GH60" i="5" s="1"/>
  <c r="GL60" i="5" s="1"/>
  <c r="GN60" i="5" s="1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BE8" i="5"/>
  <c r="BJ8" i="5" s="1"/>
  <c r="BL8" i="5" s="1"/>
  <c r="CQ8" i="5"/>
  <c r="CV8" i="5" s="1"/>
  <c r="CX8" i="5" s="1"/>
  <c r="DL8" i="5"/>
  <c r="HQ8" i="5"/>
  <c r="ET9" i="5"/>
  <c r="EV9" i="5" s="1"/>
  <c r="FA9" i="5" s="1"/>
  <c r="FC9" i="5" s="1"/>
  <c r="EW9" i="5"/>
  <c r="EX9" i="5" s="1"/>
  <c r="KP9" i="5"/>
  <c r="KR9" i="5" s="1"/>
  <c r="AJ11" i="5"/>
  <c r="AL11" i="5" s="1"/>
  <c r="AQ11" i="5" s="1"/>
  <c r="AS11" i="5" s="1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BJ18" i="5"/>
  <c r="BL18" i="5" s="1"/>
  <c r="AJ19" i="5"/>
  <c r="AL19" i="5" s="1"/>
  <c r="AQ19" i="5" s="1"/>
  <c r="AS19" i="5" s="1"/>
  <c r="EV20" i="5"/>
  <c r="FA20" i="5" s="1"/>
  <c r="FC20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DJ27" i="5"/>
  <c r="DO27" i="5" s="1"/>
  <c r="DQ27" i="5" s="1"/>
  <c r="AK28" i="5"/>
  <c r="BI31" i="5"/>
  <c r="BK31" i="5" s="1"/>
  <c r="EW31" i="5"/>
  <c r="EX31" i="5" s="1"/>
  <c r="EU31" i="5"/>
  <c r="GF31" i="5"/>
  <c r="GH31" i="5" s="1"/>
  <c r="GL31" i="5" s="1"/>
  <c r="GN31" i="5" s="1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GH80" i="5" s="1"/>
  <c r="GL80" i="5" s="1"/>
  <c r="GN80" i="5" s="1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EQ71" i="2" s="1"/>
  <c r="EV71" i="2" s="1"/>
  <c r="EX71" i="2" s="1"/>
  <c r="BR72" i="2"/>
  <c r="DD72" i="2"/>
  <c r="CK73" i="2"/>
  <c r="DW73" i="2"/>
  <c r="DX73" i="2" s="1"/>
  <c r="EC73" i="2" s="1"/>
  <c r="EE73" i="2" s="1"/>
  <c r="HP74" i="2"/>
  <c r="HM74" i="2"/>
  <c r="HO74" i="2" s="1"/>
  <c r="HS74" i="2" s="1"/>
  <c r="HU74" i="2" s="1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GC91" i="2" s="1"/>
  <c r="GG91" i="2" s="1"/>
  <c r="GI91" i="2" s="1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AZ106" i="2" s="1"/>
  <c r="BE106" i="2" s="1"/>
  <c r="BG106" i="2" s="1"/>
  <c r="GD107" i="2"/>
  <c r="GA107" i="2"/>
  <c r="GC107" i="2" s="1"/>
  <c r="GG107" i="2" s="1"/>
  <c r="GI107" i="2" s="1"/>
  <c r="BU109" i="2"/>
  <c r="M110" i="2"/>
  <c r="O110" i="2" s="1"/>
  <c r="S110" i="2" s="1"/>
  <c r="U110" i="2" s="1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R88" i="5" s="1"/>
  <c r="HV88" i="5" s="1"/>
  <c r="HX88" i="5" s="1"/>
  <c r="HP79" i="5"/>
  <c r="HP65" i="5"/>
  <c r="HP101" i="5"/>
  <c r="HP61" i="5"/>
  <c r="HR61" i="5" s="1"/>
  <c r="HV61" i="5" s="1"/>
  <c r="HX61" i="5" s="1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R40" i="5" s="1"/>
  <c r="HV40" i="5" s="1"/>
  <c r="HX40" i="5" s="1"/>
  <c r="HP36" i="5"/>
  <c r="HP63" i="5"/>
  <c r="HP98" i="5"/>
  <c r="HR98" i="5" s="1"/>
  <c r="HV98" i="5" s="1"/>
  <c r="HX98" i="5" s="1"/>
  <c r="HP50" i="5"/>
  <c r="HP6" i="5"/>
  <c r="HP69" i="5"/>
  <c r="HR69" i="5" s="1"/>
  <c r="HV69" i="5" s="1"/>
  <c r="HX69" i="5" s="1"/>
  <c r="HP28" i="5"/>
  <c r="HP32" i="5"/>
  <c r="HR32" i="5" s="1"/>
  <c r="HV32" i="5" s="1"/>
  <c r="HX32" i="5" s="1"/>
  <c r="HP24" i="5"/>
  <c r="HP48" i="5"/>
  <c r="HS6" i="5"/>
  <c r="JA14" i="5"/>
  <c r="JA12" i="5"/>
  <c r="JA10" i="5"/>
  <c r="JC10" i="5" s="1"/>
  <c r="JG10" i="5" s="1"/>
  <c r="JI10" i="5" s="1"/>
  <c r="JA17" i="5"/>
  <c r="JC17" i="5" s="1"/>
  <c r="JG17" i="5" s="1"/>
  <c r="JI17" i="5" s="1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M13" i="5" s="1"/>
  <c r="KQ13" i="5" s="1"/>
  <c r="KS13" i="5" s="1"/>
  <c r="KK11" i="5"/>
  <c r="KM11" i="5" s="1"/>
  <c r="KQ11" i="5" s="1"/>
  <c r="KS11" i="5" s="1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BE7" i="5"/>
  <c r="BJ7" i="5" s="1"/>
  <c r="BL7" i="5" s="1"/>
  <c r="HQ7" i="5"/>
  <c r="JB7" i="5"/>
  <c r="JC7" i="5" s="1"/>
  <c r="JG7" i="5" s="1"/>
  <c r="JI7" i="5" s="1"/>
  <c r="KL7" i="5"/>
  <c r="KM7" i="5" s="1"/>
  <c r="KQ7" i="5" s="1"/>
  <c r="KS7" i="5" s="1"/>
  <c r="KN7" i="5"/>
  <c r="LV7" i="5"/>
  <c r="HP8" i="5"/>
  <c r="HR8" i="5" s="1"/>
  <c r="HV8" i="5" s="1"/>
  <c r="HX8" i="5" s="1"/>
  <c r="AK9" i="5"/>
  <c r="AL9" i="5" s="1"/>
  <c r="AQ9" i="5" s="1"/>
  <c r="AS9" i="5" s="1"/>
  <c r="AM9" i="5"/>
  <c r="AN9" i="5" s="1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CQ11" i="5"/>
  <c r="CV11" i="5" s="1"/>
  <c r="CX11" i="5" s="1"/>
  <c r="EE11" i="5"/>
  <c r="BE12" i="5"/>
  <c r="BJ12" i="5" s="1"/>
  <c r="BL12" i="5" s="1"/>
  <c r="KN12" i="5"/>
  <c r="GF13" i="5"/>
  <c r="GH13" i="5" s="1"/>
  <c r="GL13" i="5" s="1"/>
  <c r="GN13" i="5" s="1"/>
  <c r="JB14" i="5"/>
  <c r="LV14" i="5"/>
  <c r="DL15" i="5"/>
  <c r="U16" i="5"/>
  <c r="GF16" i="5"/>
  <c r="JA16" i="5"/>
  <c r="JC16" i="5" s="1"/>
  <c r="JG16" i="5" s="1"/>
  <c r="JI16" i="5" s="1"/>
  <c r="LF16" i="5"/>
  <c r="LC16" i="5"/>
  <c r="LE16" i="5" s="1"/>
  <c r="LI16" i="5" s="1"/>
  <c r="LK16" i="5" s="1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IJ22" i="5"/>
  <c r="IN22" i="5" s="1"/>
  <c r="IP22" i="5" s="1"/>
  <c r="HA23" i="5"/>
  <c r="LD23" i="5"/>
  <c r="EC24" i="5"/>
  <c r="EH24" i="5" s="1"/>
  <c r="EJ24" i="5" s="1"/>
  <c r="II24" i="5"/>
  <c r="IJ24" i="5" s="1"/>
  <c r="IN24" i="5" s="1"/>
  <c r="IP24" i="5" s="1"/>
  <c r="EX25" i="5"/>
  <c r="DI27" i="5"/>
  <c r="DK27" i="5"/>
  <c r="DL27" i="5" s="1"/>
  <c r="GG31" i="5"/>
  <c r="GX35" i="5"/>
  <c r="GZ35" i="5" s="1"/>
  <c r="HD35" i="5" s="1"/>
  <c r="HF35" i="5" s="1"/>
  <c r="IJ36" i="5"/>
  <c r="IN36" i="5" s="1"/>
  <c r="IP36" i="5" s="1"/>
  <c r="BI38" i="5"/>
  <c r="BK38" i="5" s="1"/>
  <c r="EX39" i="5"/>
  <c r="GG40" i="5"/>
  <c r="DL41" i="5"/>
  <c r="GF41" i="5"/>
  <c r="FQ43" i="5"/>
  <c r="II43" i="5"/>
  <c r="IJ48" i="5"/>
  <c r="IN48" i="5" s="1"/>
  <c r="IP48" i="5" s="1"/>
  <c r="EE52" i="5"/>
  <c r="GG80" i="5"/>
  <c r="GI80" i="5"/>
  <c r="CQ90" i="5"/>
  <c r="CV90" i="5" s="1"/>
  <c r="CX90" i="5" s="1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BX53" i="5"/>
  <c r="CC53" i="5" s="1"/>
  <c r="CE53" i="5" s="1"/>
  <c r="EZ6" i="5"/>
  <c r="FB6" i="5" s="1"/>
  <c r="FP6" i="5"/>
  <c r="FQ39" i="5" s="1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S11" i="5" s="1"/>
  <c r="CP11" i="5"/>
  <c r="GI11" i="5"/>
  <c r="JD11" i="5"/>
  <c r="LX11" i="5"/>
  <c r="GF12" i="5"/>
  <c r="AP13" i="5"/>
  <c r="AR13" i="5" s="1"/>
  <c r="DH13" i="5"/>
  <c r="DJ13" i="5" s="1"/>
  <c r="DO13" i="5" s="1"/>
  <c r="DQ13" i="5" s="1"/>
  <c r="HP13" i="5"/>
  <c r="HR13" i="5" s="1"/>
  <c r="HV13" i="5" s="1"/>
  <c r="HX13" i="5" s="1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DJ18" i="5" s="1"/>
  <c r="DO18" i="5" s="1"/>
  <c r="DQ18" i="5" s="1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FQ27" i="5" s="1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BE29" i="5" s="1"/>
  <c r="BJ29" i="5" s="1"/>
  <c r="BL29" i="5" s="1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GF57" i="5"/>
  <c r="AN66" i="5"/>
  <c r="ED69" i="5"/>
  <c r="EE69" i="5" s="1"/>
  <c r="EB69" i="5"/>
  <c r="EB70" i="5"/>
  <c r="ED70" i="5"/>
  <c r="EE70" i="5" s="1"/>
  <c r="IJ75" i="5"/>
  <c r="IN75" i="5" s="1"/>
  <c r="IP75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W71" i="5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Q99" i="5" s="1"/>
  <c r="CV99" i="5" s="1"/>
  <c r="CX99" i="5" s="1"/>
  <c r="CO91" i="5"/>
  <c r="CQ91" i="5" s="1"/>
  <c r="CV91" i="5" s="1"/>
  <c r="CX91" i="5" s="1"/>
  <c r="CO82" i="5"/>
  <c r="CO94" i="5"/>
  <c r="CO84" i="5"/>
  <c r="CQ84" i="5" s="1"/>
  <c r="CV84" i="5" s="1"/>
  <c r="CX84" i="5" s="1"/>
  <c r="CO80" i="5"/>
  <c r="CQ80" i="5" s="1"/>
  <c r="CV80" i="5" s="1"/>
  <c r="CX80" i="5" s="1"/>
  <c r="CO76" i="5"/>
  <c r="CO70" i="5"/>
  <c r="CO66" i="5"/>
  <c r="CQ66" i="5" s="1"/>
  <c r="CV66" i="5" s="1"/>
  <c r="CX66" i="5" s="1"/>
  <c r="CO88" i="5"/>
  <c r="CO81" i="5"/>
  <c r="CO72" i="5"/>
  <c r="CO63" i="5"/>
  <c r="CO78" i="5"/>
  <c r="CQ78" i="5" s="1"/>
  <c r="CV78" i="5" s="1"/>
  <c r="CX78" i="5" s="1"/>
  <c r="CO100" i="5"/>
  <c r="CO83" i="5"/>
  <c r="CO67" i="5"/>
  <c r="CO50" i="5"/>
  <c r="CQ50" i="5" s="1"/>
  <c r="CV50" i="5" s="1"/>
  <c r="CX50" i="5" s="1"/>
  <c r="CO116" i="5"/>
  <c r="CO101" i="5"/>
  <c r="CO86" i="5"/>
  <c r="CO62" i="5"/>
  <c r="CO74" i="5"/>
  <c r="CO58" i="5"/>
  <c r="CQ58" i="5" s="1"/>
  <c r="CV58" i="5" s="1"/>
  <c r="CX58" i="5" s="1"/>
  <c r="CO28" i="5"/>
  <c r="CQ28" i="5" s="1"/>
  <c r="CV28" i="5" s="1"/>
  <c r="CX28" i="5" s="1"/>
  <c r="CO21" i="5"/>
  <c r="CQ21" i="5" s="1"/>
  <c r="CV21" i="5" s="1"/>
  <c r="CX21" i="5" s="1"/>
  <c r="CO54" i="5"/>
  <c r="CO6" i="5"/>
  <c r="DH77" i="5"/>
  <c r="DH85" i="5"/>
  <c r="DH75" i="5"/>
  <c r="DH79" i="5"/>
  <c r="DH67" i="5"/>
  <c r="DJ67" i="5" s="1"/>
  <c r="DO67" i="5" s="1"/>
  <c r="DQ67" i="5" s="1"/>
  <c r="DH83" i="5"/>
  <c r="DJ83" i="5" s="1"/>
  <c r="DO83" i="5" s="1"/>
  <c r="DQ83" i="5" s="1"/>
  <c r="DH81" i="5"/>
  <c r="DH61" i="5"/>
  <c r="DH57" i="5"/>
  <c r="DH53" i="5"/>
  <c r="DH71" i="5"/>
  <c r="DJ71" i="5" s="1"/>
  <c r="DO71" i="5" s="1"/>
  <c r="DQ71" i="5" s="1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J40" i="5" s="1"/>
  <c r="DO40" i="5" s="1"/>
  <c r="DQ40" i="5" s="1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J65" i="5" s="1"/>
  <c r="DO65" i="5" s="1"/>
  <c r="DQ65" i="5" s="1"/>
  <c r="DH78" i="5"/>
  <c r="DH45" i="5"/>
  <c r="DH24" i="5"/>
  <c r="DH6" i="5"/>
  <c r="DH48" i="5"/>
  <c r="DH34" i="5"/>
  <c r="DH28" i="5"/>
  <c r="DJ28" i="5" s="1"/>
  <c r="DO28" i="5" s="1"/>
  <c r="DQ28" i="5" s="1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C60" i="5" s="1"/>
  <c r="EH60" i="5" s="1"/>
  <c r="EJ60" i="5" s="1"/>
  <c r="EA74" i="5"/>
  <c r="EA79" i="5"/>
  <c r="EA72" i="5"/>
  <c r="EC72" i="5" s="1"/>
  <c r="EH72" i="5" s="1"/>
  <c r="EJ72" i="5" s="1"/>
  <c r="EA55" i="5"/>
  <c r="EC55" i="5" s="1"/>
  <c r="EH55" i="5" s="1"/>
  <c r="EJ55" i="5" s="1"/>
  <c r="EA73" i="5"/>
  <c r="EA51" i="5"/>
  <c r="EA83" i="5"/>
  <c r="EA59" i="5"/>
  <c r="EA81" i="5"/>
  <c r="EA37" i="5"/>
  <c r="EC37" i="5" s="1"/>
  <c r="EH37" i="5" s="1"/>
  <c r="EJ37" i="5" s="1"/>
  <c r="EA26" i="5"/>
  <c r="EC26" i="5" s="1"/>
  <c r="EH26" i="5" s="1"/>
  <c r="EJ26" i="5" s="1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DJ7" i="5" s="1"/>
  <c r="DO7" i="5" s="1"/>
  <c r="DQ7" i="5" s="1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BX12" i="5"/>
  <c r="CC12" i="5" s="1"/>
  <c r="CE12" i="5" s="1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Q16" i="5" s="1"/>
  <c r="FN16" i="5"/>
  <c r="JX17" i="5"/>
  <c r="JZ17" i="5" s="1"/>
  <c r="BW18" i="5"/>
  <c r="DK18" i="5"/>
  <c r="DL18" i="5" s="1"/>
  <c r="DI18" i="5"/>
  <c r="FM18" i="5"/>
  <c r="FO18" i="5" s="1"/>
  <c r="FT18" i="5" s="1"/>
  <c r="FV18" i="5" s="1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LE25" i="5" s="1"/>
  <c r="LI25" i="5" s="1"/>
  <c r="LK25" i="5" s="1"/>
  <c r="CR27" i="5"/>
  <c r="CS27" i="5" s="1"/>
  <c r="CP27" i="5"/>
  <c r="EA27" i="5"/>
  <c r="EC27" i="5" s="1"/>
  <c r="EH27" i="5" s="1"/>
  <c r="EJ27" i="5" s="1"/>
  <c r="W29" i="5"/>
  <c r="Y29" i="5" s="1"/>
  <c r="EA29" i="5"/>
  <c r="EC29" i="5" s="1"/>
  <c r="EH29" i="5" s="1"/>
  <c r="EJ29" i="5" s="1"/>
  <c r="AJ30" i="5"/>
  <c r="AL30" i="5" s="1"/>
  <c r="AQ30" i="5" s="1"/>
  <c r="AS30" i="5" s="1"/>
  <c r="AM31" i="5"/>
  <c r="AN31" i="5" s="1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S55" i="5" s="1"/>
  <c r="U55" i="5"/>
  <c r="BX57" i="5"/>
  <c r="CC57" i="5" s="1"/>
  <c r="CE57" i="5" s="1"/>
  <c r="EA63" i="5"/>
  <c r="DH66" i="5"/>
  <c r="DJ66" i="5" s="1"/>
  <c r="DO66" i="5" s="1"/>
  <c r="DQ66" i="5" s="1"/>
  <c r="GG84" i="5"/>
  <c r="AK89" i="5"/>
  <c r="AM89" i="5"/>
  <c r="AN89" i="5" s="1"/>
  <c r="BG99" i="5"/>
  <c r="GT99" i="2"/>
  <c r="GV99" i="2" s="1"/>
  <c r="GZ99" i="2" s="1"/>
  <c r="HB99" i="2" s="1"/>
  <c r="AF101" i="2"/>
  <c r="CK102" i="2"/>
  <c r="GD104" i="2"/>
  <c r="GA104" i="2"/>
  <c r="GC104" i="2" s="1"/>
  <c r="GG104" i="2" s="1"/>
  <c r="GI104" i="2" s="1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S10" i="5" s="1"/>
  <c r="CP54" i="5"/>
  <c r="CP50" i="5"/>
  <c r="CP37" i="5"/>
  <c r="CP25" i="5"/>
  <c r="CP18" i="5"/>
  <c r="CQ18" i="5" s="1"/>
  <c r="CV18" i="5" s="1"/>
  <c r="CX18" i="5" s="1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V66" i="5" s="1"/>
  <c r="FA66" i="5" s="1"/>
  <c r="FC66" i="5" s="1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DJ14" i="5" s="1"/>
  <c r="DO14" i="5" s="1"/>
  <c r="DQ14" i="5" s="1"/>
  <c r="EE15" i="5"/>
  <c r="AJ16" i="5"/>
  <c r="AL16" i="5" s="1"/>
  <c r="AQ16" i="5" s="1"/>
  <c r="AS16" i="5" s="1"/>
  <c r="BE16" i="5"/>
  <c r="BJ16" i="5" s="1"/>
  <c r="BL16" i="5" s="1"/>
  <c r="CS16" i="5"/>
  <c r="EX16" i="5"/>
  <c r="CB17" i="5"/>
  <c r="CD17" i="5" s="1"/>
  <c r="EA17" i="5"/>
  <c r="EC17" i="5" s="1"/>
  <c r="EH17" i="5" s="1"/>
  <c r="EJ17" i="5" s="1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CQ36" i="5" s="1"/>
  <c r="CV36" i="5" s="1"/>
  <c r="CX36" i="5" s="1"/>
  <c r="W37" i="5"/>
  <c r="Y37" i="5" s="1"/>
  <c r="GF37" i="5"/>
  <c r="IM40" i="5"/>
  <c r="IO40" i="5" s="1"/>
  <c r="DH41" i="5"/>
  <c r="ET41" i="5"/>
  <c r="EV41" i="5" s="1"/>
  <c r="FA41" i="5" s="1"/>
  <c r="FC41" i="5" s="1"/>
  <c r="EE42" i="5"/>
  <c r="AJ43" i="5"/>
  <c r="AL43" i="5" s="1"/>
  <c r="AQ43" i="5" s="1"/>
  <c r="AS43" i="5" s="1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IJ65" i="5"/>
  <c r="IN65" i="5" s="1"/>
  <c r="IP65" i="5" s="1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O48" i="5" s="1"/>
  <c r="FT48" i="5" s="1"/>
  <c r="FV48" i="5" s="1"/>
  <c r="FM52" i="5"/>
  <c r="FM56" i="5"/>
  <c r="FO56" i="5" s="1"/>
  <c r="FT56" i="5" s="1"/>
  <c r="FV56" i="5" s="1"/>
  <c r="FM47" i="5"/>
  <c r="FM60" i="5"/>
  <c r="FO60" i="5" s="1"/>
  <c r="FT60" i="5" s="1"/>
  <c r="FV60" i="5" s="1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N11" i="5" s="1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HR15" i="5" s="1"/>
  <c r="HV15" i="5" s="1"/>
  <c r="HX15" i="5" s="1"/>
  <c r="KL15" i="5"/>
  <c r="BD16" i="5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Q30" i="5" s="1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AN40" i="5"/>
  <c r="BX40" i="5"/>
  <c r="CC40" i="5" s="1"/>
  <c r="CE40" i="5" s="1"/>
  <c r="EA40" i="5"/>
  <c r="HC40" i="5"/>
  <c r="HE40" i="5" s="1"/>
  <c r="CB41" i="5"/>
  <c r="CD41" i="5" s="1"/>
  <c r="DI41" i="5"/>
  <c r="FQ42" i="5"/>
  <c r="EA43" i="5"/>
  <c r="EC43" i="5" s="1"/>
  <c r="EH43" i="5" s="1"/>
  <c r="EJ43" i="5" s="1"/>
  <c r="IJ43" i="5"/>
  <c r="IN43" i="5" s="1"/>
  <c r="IP43" i="5" s="1"/>
  <c r="EA44" i="5"/>
  <c r="FM44" i="5"/>
  <c r="IM44" i="5"/>
  <c r="IO44" i="5" s="1"/>
  <c r="AN45" i="5"/>
  <c r="DI45" i="5"/>
  <c r="AM47" i="5"/>
  <c r="AN47" i="5" s="1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BE51" i="5"/>
  <c r="BJ51" i="5" s="1"/>
  <c r="BL51" i="5" s="1"/>
  <c r="CS51" i="5"/>
  <c r="FQ52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E102" i="5" s="1"/>
  <c r="BJ102" i="5" s="1"/>
  <c r="BL102" i="5" s="1"/>
  <c r="BC94" i="5"/>
  <c r="BE94" i="5" s="1"/>
  <c r="BJ94" i="5" s="1"/>
  <c r="BL94" i="5" s="1"/>
  <c r="BC104" i="5"/>
  <c r="BC69" i="5"/>
  <c r="BC92" i="5"/>
  <c r="BC84" i="5"/>
  <c r="BC73" i="5"/>
  <c r="BE73" i="5" s="1"/>
  <c r="BJ73" i="5" s="1"/>
  <c r="BL73" i="5" s="1"/>
  <c r="BC71" i="5"/>
  <c r="BE71" i="5" s="1"/>
  <c r="BJ71" i="5" s="1"/>
  <c r="BL71" i="5" s="1"/>
  <c r="BC49" i="5"/>
  <c r="BE49" i="5" s="1"/>
  <c r="BJ49" i="5" s="1"/>
  <c r="BL49" i="5" s="1"/>
  <c r="BC90" i="5"/>
  <c r="BE90" i="5" s="1"/>
  <c r="BJ90" i="5" s="1"/>
  <c r="BL90" i="5" s="1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E97" i="5" s="1"/>
  <c r="BJ97" i="5" s="1"/>
  <c r="BL97" i="5" s="1"/>
  <c r="BC74" i="5"/>
  <c r="BE74" i="5" s="1"/>
  <c r="BJ74" i="5" s="1"/>
  <c r="BL74" i="5" s="1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E21" i="5" s="1"/>
  <c r="LI21" i="5" s="1"/>
  <c r="LK21" i="5" s="1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IJ30" i="5" s="1"/>
  <c r="IN30" i="5" s="1"/>
  <c r="IP30" i="5" s="1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FO40" i="5" s="1"/>
  <c r="FT40" i="5" s="1"/>
  <c r="FV40" i="5" s="1"/>
  <c r="HQ40" i="5"/>
  <c r="EB41" i="5"/>
  <c r="FM41" i="5"/>
  <c r="IH41" i="5"/>
  <c r="IJ41" i="5" s="1"/>
  <c r="IN41" i="5" s="1"/>
  <c r="IP41" i="5" s="1"/>
  <c r="AK42" i="5"/>
  <c r="EA42" i="5"/>
  <c r="EC42" i="5" s="1"/>
  <c r="EH42" i="5" s="1"/>
  <c r="EJ42" i="5" s="1"/>
  <c r="EU42" i="5"/>
  <c r="GI42" i="5"/>
  <c r="GG42" i="5"/>
  <c r="IH42" i="5"/>
  <c r="IJ42" i="5" s="1"/>
  <c r="IN42" i="5" s="1"/>
  <c r="IP42" i="5" s="1"/>
  <c r="AM43" i="5"/>
  <c r="AK43" i="5"/>
  <c r="BW43" i="5"/>
  <c r="FM43" i="5"/>
  <c r="FO43" i="5" s="1"/>
  <c r="FT43" i="5" s="1"/>
  <c r="FV43" i="5" s="1"/>
  <c r="BG44" i="5"/>
  <c r="Q45" i="5"/>
  <c r="BW45" i="5"/>
  <c r="CS45" i="5"/>
  <c r="FN45" i="5"/>
  <c r="FP45" i="5"/>
  <c r="FQ45" i="5" s="1"/>
  <c r="GY45" i="5"/>
  <c r="II45" i="5"/>
  <c r="IJ45" i="5" s="1"/>
  <c r="IN45" i="5" s="1"/>
  <c r="IP45" i="5" s="1"/>
  <c r="EX46" i="5"/>
  <c r="AJ48" i="5"/>
  <c r="GX48" i="5"/>
  <c r="GZ48" i="5" s="1"/>
  <c r="HD48" i="5" s="1"/>
  <c r="HF48" i="5" s="1"/>
  <c r="CO49" i="5"/>
  <c r="CQ49" i="5" s="1"/>
  <c r="CV49" i="5" s="1"/>
  <c r="CX49" i="5" s="1"/>
  <c r="FP49" i="5"/>
  <c r="FQ49" i="5" s="1"/>
  <c r="FN49" i="5"/>
  <c r="EA50" i="5"/>
  <c r="HA50" i="5"/>
  <c r="GY50" i="5"/>
  <c r="EB54" i="5"/>
  <c r="ED54" i="5"/>
  <c r="EE54" i="5" s="1"/>
  <c r="HQ54" i="5"/>
  <c r="GY55" i="5"/>
  <c r="EB56" i="5"/>
  <c r="FQ56" i="5"/>
  <c r="FN59" i="5"/>
  <c r="FP59" i="5"/>
  <c r="FQ59" i="5" s="1"/>
  <c r="EA61" i="5"/>
  <c r="EC61" i="5" s="1"/>
  <c r="EH61" i="5" s="1"/>
  <c r="EJ61" i="5" s="1"/>
  <c r="DK62" i="5"/>
  <c r="DL62" i="5" s="1"/>
  <c r="DI62" i="5"/>
  <c r="FQ67" i="5"/>
  <c r="DL68" i="5"/>
  <c r="AJ70" i="5"/>
  <c r="AL70" i="5" s="1"/>
  <c r="AQ70" i="5" s="1"/>
  <c r="AS70" i="5" s="1"/>
  <c r="AM70" i="5"/>
  <c r="AN70" i="5" s="1"/>
  <c r="BZ75" i="5"/>
  <c r="II75" i="5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GH22" i="5" s="1"/>
  <c r="GL22" i="5" s="1"/>
  <c r="GN22" i="5" s="1"/>
  <c r="LF22" i="5"/>
  <c r="LV22" i="5"/>
  <c r="ET24" i="5"/>
  <c r="FQ24" i="5"/>
  <c r="GG24" i="5"/>
  <c r="GY24" i="5"/>
  <c r="GZ24" i="5" s="1"/>
  <c r="HD24" i="5" s="1"/>
  <c r="HF24" i="5" s="1"/>
  <c r="IH25" i="5"/>
  <c r="DH26" i="5"/>
  <c r="EX26" i="5"/>
  <c r="FN26" i="5"/>
  <c r="LF26" i="5"/>
  <c r="R27" i="5"/>
  <c r="DL28" i="5"/>
  <c r="HQ28" i="5"/>
  <c r="Q29" i="5"/>
  <c r="FM29" i="5"/>
  <c r="JV29" i="5"/>
  <c r="HP30" i="5"/>
  <c r="HR30" i="5" s="1"/>
  <c r="HV30" i="5" s="1"/>
  <c r="HX30" i="5" s="1"/>
  <c r="R31" i="5"/>
  <c r="DH31" i="5"/>
  <c r="Q32" i="5"/>
  <c r="S32" i="5" s="1"/>
  <c r="AK32" i="5"/>
  <c r="BC32" i="5"/>
  <c r="BE32" i="5" s="1"/>
  <c r="BJ32" i="5" s="1"/>
  <c r="BL32" i="5" s="1"/>
  <c r="GY32" i="5"/>
  <c r="U33" i="5"/>
  <c r="AM33" i="5"/>
  <c r="AN33" i="5" s="1"/>
  <c r="AK33" i="5"/>
  <c r="ET33" i="5"/>
  <c r="EV33" i="5" s="1"/>
  <c r="FA33" i="5" s="1"/>
  <c r="FC33" i="5" s="1"/>
  <c r="CO34" i="5"/>
  <c r="CQ34" i="5" s="1"/>
  <c r="CV34" i="5" s="1"/>
  <c r="CX34" i="5" s="1"/>
  <c r="AN35" i="5"/>
  <c r="EB35" i="5"/>
  <c r="EX35" i="5"/>
  <c r="FM36" i="5"/>
  <c r="HQ36" i="5"/>
  <c r="EB37" i="5"/>
  <c r="FM37" i="5"/>
  <c r="FO37" i="5" s="1"/>
  <c r="FT37" i="5" s="1"/>
  <c r="FV37" i="5" s="1"/>
  <c r="IH37" i="5"/>
  <c r="IJ37" i="5" s="1"/>
  <c r="IN37" i="5" s="1"/>
  <c r="IP37" i="5" s="1"/>
  <c r="AK38" i="5"/>
  <c r="EA38" i="5"/>
  <c r="EU38" i="5"/>
  <c r="GI38" i="5"/>
  <c r="GG38" i="5"/>
  <c r="IH38" i="5"/>
  <c r="IJ38" i="5" s="1"/>
  <c r="IN38" i="5" s="1"/>
  <c r="IP38" i="5" s="1"/>
  <c r="AM39" i="5"/>
  <c r="AN39" i="5" s="1"/>
  <c r="AK39" i="5"/>
  <c r="BW39" i="5"/>
  <c r="FM39" i="5"/>
  <c r="BG40" i="5"/>
  <c r="Q41" i="5"/>
  <c r="BW41" i="5"/>
  <c r="FN41" i="5"/>
  <c r="FP41" i="5"/>
  <c r="FQ41" i="5" s="1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IJ57" i="5" s="1"/>
  <c r="IN57" i="5" s="1"/>
  <c r="IP57" i="5" s="1"/>
  <c r="DL59" i="5"/>
  <c r="GY63" i="5"/>
  <c r="DL73" i="5"/>
  <c r="HP73" i="5"/>
  <c r="HS73" i="5"/>
  <c r="CO75" i="5"/>
  <c r="CQ75" i="5" s="1"/>
  <c r="CV75" i="5" s="1"/>
  <c r="CX75" i="5" s="1"/>
  <c r="GG75" i="5"/>
  <c r="BV17" i="5"/>
  <c r="BX17" i="5" s="1"/>
  <c r="CC17" i="5" s="1"/>
  <c r="CE17" i="5" s="1"/>
  <c r="CR17" i="5"/>
  <c r="CP17" i="5"/>
  <c r="FP18" i="5"/>
  <c r="FQ18" i="5" s="1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Q22" i="5" s="1"/>
  <c r="FN22" i="5"/>
  <c r="LD22" i="5"/>
  <c r="R23" i="5"/>
  <c r="HP23" i="5"/>
  <c r="JT23" i="5"/>
  <c r="CO24" i="5"/>
  <c r="ED24" i="5"/>
  <c r="EE24" i="5" s="1"/>
  <c r="EB24" i="5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Q32" i="5" s="1"/>
  <c r="FN32" i="5"/>
  <c r="EA33" i="5"/>
  <c r="II33" i="5"/>
  <c r="Q35" i="5"/>
  <c r="S35" i="5" s="1"/>
  <c r="U35" i="5"/>
  <c r="FQ35" i="5"/>
  <c r="HQ35" i="5"/>
  <c r="BG36" i="5"/>
  <c r="Q37" i="5"/>
  <c r="BW37" i="5"/>
  <c r="CS37" i="5"/>
  <c r="FN37" i="5"/>
  <c r="FP37" i="5"/>
  <c r="FQ37" i="5" s="1"/>
  <c r="GY37" i="5"/>
  <c r="II37" i="5"/>
  <c r="EX38" i="5"/>
  <c r="Q40" i="5"/>
  <c r="S40" i="5" s="1"/>
  <c r="BW42" i="5"/>
  <c r="DI43" i="5"/>
  <c r="DK44" i="5"/>
  <c r="DL44" i="5" s="1"/>
  <c r="DI44" i="5"/>
  <c r="GY44" i="5"/>
  <c r="BC45" i="5"/>
  <c r="EE45" i="5"/>
  <c r="U46" i="5"/>
  <c r="Q46" i="5"/>
  <c r="S46" i="5" s="1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X113" i="5" s="1"/>
  <c r="CC113" i="5" s="1"/>
  <c r="CE113" i="5" s="1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X74" i="5" s="1"/>
  <c r="CC74" i="5" s="1"/>
  <c r="CE74" i="5" s="1"/>
  <c r="BV72" i="5"/>
  <c r="BX72" i="5" s="1"/>
  <c r="CC72" i="5" s="1"/>
  <c r="CE72" i="5" s="1"/>
  <c r="BV97" i="5"/>
  <c r="BX97" i="5" s="1"/>
  <c r="CC97" i="5" s="1"/>
  <c r="CE97" i="5" s="1"/>
  <c r="BV69" i="5"/>
  <c r="BV116" i="5"/>
  <c r="BX116" i="5" s="1"/>
  <c r="CC116" i="5" s="1"/>
  <c r="CE116" i="5" s="1"/>
  <c r="BV75" i="5"/>
  <c r="BX75" i="5" s="1"/>
  <c r="CC75" i="5" s="1"/>
  <c r="CE75" i="5" s="1"/>
  <c r="BV95" i="5"/>
  <c r="BV64" i="5"/>
  <c r="BV60" i="5"/>
  <c r="BX60" i="5" s="1"/>
  <c r="CC60" i="5" s="1"/>
  <c r="CE60" i="5" s="1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X49" i="5" s="1"/>
  <c r="CC49" i="5" s="1"/>
  <c r="CE49" i="5" s="1"/>
  <c r="BV31" i="5"/>
  <c r="BX31" i="5" s="1"/>
  <c r="CC31" i="5" s="1"/>
  <c r="CE31" i="5" s="1"/>
  <c r="BV83" i="5"/>
  <c r="BV58" i="5"/>
  <c r="BX58" i="5" s="1"/>
  <c r="CC58" i="5" s="1"/>
  <c r="CE58" i="5" s="1"/>
  <c r="BV47" i="5"/>
  <c r="BX47" i="5" s="1"/>
  <c r="CC47" i="5" s="1"/>
  <c r="CE47" i="5" s="1"/>
  <c r="BV43" i="5"/>
  <c r="BX43" i="5" s="1"/>
  <c r="CC43" i="5" s="1"/>
  <c r="CE43" i="5" s="1"/>
  <c r="BV39" i="5"/>
  <c r="BV65" i="5"/>
  <c r="BX65" i="5" s="1"/>
  <c r="CC65" i="5" s="1"/>
  <c r="CE65" i="5" s="1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J77" i="5" s="1"/>
  <c r="IN77" i="5" s="1"/>
  <c r="IP77" i="5" s="1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J72" i="5" s="1"/>
  <c r="IN72" i="5" s="1"/>
  <c r="IP72" i="5" s="1"/>
  <c r="IH68" i="5"/>
  <c r="IJ68" i="5" s="1"/>
  <c r="IN68" i="5" s="1"/>
  <c r="IP68" i="5" s="1"/>
  <c r="IH60" i="5"/>
  <c r="IH64" i="5"/>
  <c r="IJ64" i="5" s="1"/>
  <c r="IN64" i="5" s="1"/>
  <c r="IP64" i="5" s="1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IJ35" i="5" s="1"/>
  <c r="IN35" i="5" s="1"/>
  <c r="IP35" i="5" s="1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BX22" i="5" s="1"/>
  <c r="CC22" i="5" s="1"/>
  <c r="CE22" i="5" s="1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FQ29" i="5" s="1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GH45" i="5" s="1"/>
  <c r="GL45" i="5" s="1"/>
  <c r="GN45" i="5" s="1"/>
  <c r="HS45" i="5"/>
  <c r="HP45" i="5"/>
  <c r="HR45" i="5" s="1"/>
  <c r="HV45" i="5" s="1"/>
  <c r="HX45" i="5" s="1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IJ53" i="5" s="1"/>
  <c r="IN53" i="5" s="1"/>
  <c r="IP53" i="5" s="1"/>
  <c r="Q58" i="5"/>
  <c r="HA59" i="5"/>
  <c r="GY62" i="5"/>
  <c r="AJ64" i="5"/>
  <c r="AL64" i="5" s="1"/>
  <c r="AQ64" i="5" s="1"/>
  <c r="AS64" i="5" s="1"/>
  <c r="EX64" i="5"/>
  <c r="BV68" i="5"/>
  <c r="R69" i="5"/>
  <c r="EA69" i="5"/>
  <c r="EC69" i="5" s="1"/>
  <c r="EH69" i="5" s="1"/>
  <c r="EJ69" i="5" s="1"/>
  <c r="GI69" i="5"/>
  <c r="GF69" i="5"/>
  <c r="GH69" i="5" s="1"/>
  <c r="GL69" i="5" s="1"/>
  <c r="GN69" i="5" s="1"/>
  <c r="BD74" i="5"/>
  <c r="BC77" i="5"/>
  <c r="BE77" i="5" s="1"/>
  <c r="BJ77" i="5" s="1"/>
  <c r="BL77" i="5" s="1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AN62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DJ63" i="5" s="1"/>
  <c r="DO63" i="5" s="1"/>
  <c r="DQ63" i="5" s="1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BE66" i="5" s="1"/>
  <c r="BJ66" i="5" s="1"/>
  <c r="BL66" i="5" s="1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GZ63" i="5" s="1"/>
  <c r="HD63" i="5" s="1"/>
  <c r="HF63" i="5" s="1"/>
  <c r="BD64" i="5"/>
  <c r="BF64" i="5"/>
  <c r="BG64" i="5" s="1"/>
  <c r="R70" i="5"/>
  <c r="EA70" i="5"/>
  <c r="EC70" i="5" s="1"/>
  <c r="EH70" i="5" s="1"/>
  <c r="EJ70" i="5" s="1"/>
  <c r="AN71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EC52" i="5" s="1"/>
  <c r="EH52" i="5" s="1"/>
  <c r="EJ52" i="5" s="1"/>
  <c r="GY52" i="5"/>
  <c r="BY53" i="5"/>
  <c r="BZ53" i="5" s="1"/>
  <c r="BW53" i="5"/>
  <c r="R54" i="5"/>
  <c r="DI54" i="5"/>
  <c r="GF54" i="5"/>
  <c r="GI54" i="5"/>
  <c r="AK55" i="5"/>
  <c r="AM55" i="5"/>
  <c r="AN55" i="5" s="1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Q61" i="5"/>
  <c r="FP62" i="5"/>
  <c r="FQ62" i="5" s="1"/>
  <c r="FN62" i="5"/>
  <c r="R63" i="5"/>
  <c r="BC63" i="5"/>
  <c r="BE63" i="5" s="1"/>
  <c r="BJ63" i="5" s="1"/>
  <c r="BL63" i="5" s="1"/>
  <c r="HQ63" i="5"/>
  <c r="EE64" i="5"/>
  <c r="BY65" i="5"/>
  <c r="BW65" i="5"/>
  <c r="BZ68" i="5"/>
  <c r="GI68" i="5"/>
  <c r="U69" i="5"/>
  <c r="DL69" i="5"/>
  <c r="Q70" i="5"/>
  <c r="S70" i="5" s="1"/>
  <c r="U70" i="5"/>
  <c r="GF72" i="5"/>
  <c r="GH72" i="5" s="1"/>
  <c r="GL72" i="5" s="1"/>
  <c r="GN72" i="5" s="1"/>
  <c r="GI72" i="5"/>
  <c r="BV73" i="5"/>
  <c r="BX73" i="5" s="1"/>
  <c r="CC73" i="5" s="1"/>
  <c r="CE73" i="5" s="1"/>
  <c r="BG74" i="5"/>
  <c r="GG74" i="5"/>
  <c r="GI75" i="5"/>
  <c r="HP75" i="5"/>
  <c r="GY76" i="5"/>
  <c r="CO77" i="5"/>
  <c r="CQ77" i="5" s="1"/>
  <c r="CV77" i="5" s="1"/>
  <c r="CX77" i="5" s="1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AN99" i="5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V36" i="5" s="1"/>
  <c r="FA36" i="5" s="1"/>
  <c r="FC36" i="5" s="1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H48" i="5" s="1"/>
  <c r="GL48" i="5" s="1"/>
  <c r="GN48" i="5" s="1"/>
  <c r="GX49" i="5"/>
  <c r="GZ49" i="5" s="1"/>
  <c r="HD49" i="5" s="1"/>
  <c r="HF49" i="5" s="1"/>
  <c r="BF50" i="5"/>
  <c r="BG50" i="5" s="1"/>
  <c r="BD50" i="5"/>
  <c r="ED50" i="5"/>
  <c r="EE50" i="5" s="1"/>
  <c r="DH51" i="5"/>
  <c r="DJ51" i="5" s="1"/>
  <c r="DO51" i="5" s="1"/>
  <c r="DQ51" i="5" s="1"/>
  <c r="BD52" i="5"/>
  <c r="BF52" i="5"/>
  <c r="BG52" i="5" s="1"/>
  <c r="CO52" i="5"/>
  <c r="CQ52" i="5" s="1"/>
  <c r="CV52" i="5" s="1"/>
  <c r="CX52" i="5" s="1"/>
  <c r="CO53" i="5"/>
  <c r="CQ53" i="5" s="1"/>
  <c r="CV53" i="5" s="1"/>
  <c r="CX53" i="5" s="1"/>
  <c r="FQ53" i="5"/>
  <c r="FP54" i="5"/>
  <c r="FQ54" i="5" s="1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Z61" i="5" s="1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IJ69" i="5" s="1"/>
  <c r="IN69" i="5" s="1"/>
  <c r="IP69" i="5" s="1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FQ34" i="5" s="1"/>
  <c r="HP35" i="5"/>
  <c r="FP36" i="5"/>
  <c r="FQ36" i="5" s="1"/>
  <c r="GF36" i="5"/>
  <c r="GX36" i="5"/>
  <c r="GZ36" i="5" s="1"/>
  <c r="HD36" i="5" s="1"/>
  <c r="HF36" i="5" s="1"/>
  <c r="R37" i="5"/>
  <c r="AJ37" i="5"/>
  <c r="AL37" i="5" s="1"/>
  <c r="AQ37" i="5" s="1"/>
  <c r="AS37" i="5" s="1"/>
  <c r="GG37" i="5"/>
  <c r="BD38" i="5"/>
  <c r="BE38" i="5" s="1"/>
  <c r="BJ38" i="5" s="1"/>
  <c r="BL38" i="5" s="1"/>
  <c r="BF38" i="5"/>
  <c r="BG38" i="5" s="1"/>
  <c r="BV38" i="5"/>
  <c r="BX38" i="5" s="1"/>
  <c r="CC38" i="5" s="1"/>
  <c r="CE38" i="5" s="1"/>
  <c r="CP39" i="5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GZ40" i="5" s="1"/>
  <c r="HD40" i="5" s="1"/>
  <c r="HF40" i="5" s="1"/>
  <c r="R41" i="5"/>
  <c r="AJ41" i="5"/>
  <c r="AL41" i="5" s="1"/>
  <c r="AQ41" i="5" s="1"/>
  <c r="AS41" i="5" s="1"/>
  <c r="GG41" i="5"/>
  <c r="BD42" i="5"/>
  <c r="BE42" i="5" s="1"/>
  <c r="BJ42" i="5" s="1"/>
  <c r="BL42" i="5" s="1"/>
  <c r="BF42" i="5"/>
  <c r="BG42" i="5" s="1"/>
  <c r="BV42" i="5"/>
  <c r="BX42" i="5" s="1"/>
  <c r="CC42" i="5" s="1"/>
  <c r="CE42" i="5" s="1"/>
  <c r="CP43" i="5"/>
  <c r="CR43" i="5"/>
  <c r="DH43" i="5"/>
  <c r="FP44" i="5"/>
  <c r="FQ44" i="5" s="1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BX46" i="5" s="1"/>
  <c r="CC46" i="5" s="1"/>
  <c r="CE46" i="5" s="1"/>
  <c r="CP47" i="5"/>
  <c r="CR47" i="5"/>
  <c r="CS47" i="5" s="1"/>
  <c r="DH47" i="5"/>
  <c r="DJ47" i="5" s="1"/>
  <c r="DO47" i="5" s="1"/>
  <c r="DQ47" i="5" s="1"/>
  <c r="GX47" i="5"/>
  <c r="GZ47" i="5" s="1"/>
  <c r="HD47" i="5" s="1"/>
  <c r="HF47" i="5" s="1"/>
  <c r="GG48" i="5"/>
  <c r="EA49" i="5"/>
  <c r="EB50" i="5"/>
  <c r="II50" i="5"/>
  <c r="AJ51" i="5"/>
  <c r="AL51" i="5" s="1"/>
  <c r="AQ51" i="5" s="1"/>
  <c r="AS51" i="5" s="1"/>
  <c r="FM51" i="5"/>
  <c r="FO51" i="5" s="1"/>
  <c r="FT51" i="5" s="1"/>
  <c r="FV51" i="5" s="1"/>
  <c r="HA51" i="5"/>
  <c r="IH51" i="5"/>
  <c r="IJ51" i="5" s="1"/>
  <c r="IN51" i="5" s="1"/>
  <c r="IP51" i="5" s="1"/>
  <c r="AK53" i="5"/>
  <c r="CP53" i="5"/>
  <c r="CR53" i="5"/>
  <c r="CS53" i="5" s="1"/>
  <c r="EA53" i="5"/>
  <c r="BC56" i="5"/>
  <c r="BE56" i="5" s="1"/>
  <c r="BJ56" i="5" s="1"/>
  <c r="BL56" i="5" s="1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IJ61" i="5" s="1"/>
  <c r="IN61" i="5" s="1"/>
  <c r="IP61" i="5" s="1"/>
  <c r="CP63" i="5"/>
  <c r="EE63" i="5"/>
  <c r="AM64" i="5"/>
  <c r="AN64" i="5" s="1"/>
  <c r="AK64" i="5"/>
  <c r="FQ64" i="5"/>
  <c r="HA64" i="5"/>
  <c r="GX64" i="5"/>
  <c r="GZ64" i="5" s="1"/>
  <c r="HD64" i="5" s="1"/>
  <c r="HF64" i="5" s="1"/>
  <c r="II64" i="5"/>
  <c r="AK65" i="5"/>
  <c r="CP65" i="5"/>
  <c r="FQ65" i="5"/>
  <c r="U67" i="5"/>
  <c r="BD67" i="5"/>
  <c r="FM67" i="5"/>
  <c r="FO67" i="5" s="1"/>
  <c r="FT67" i="5" s="1"/>
  <c r="FV67" i="5" s="1"/>
  <c r="IH67" i="5"/>
  <c r="IJ67" i="5" s="1"/>
  <c r="IN67" i="5" s="1"/>
  <c r="IP67" i="5" s="1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GZ101" i="5" s="1"/>
  <c r="HD101" i="5" s="1"/>
  <c r="HF101" i="5" s="1"/>
  <c r="BC103" i="5"/>
  <c r="BE103" i="5" s="1"/>
  <c r="BJ103" i="5" s="1"/>
  <c r="BL103" i="5" s="1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S50" i="5" s="1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Q56" i="5" s="1"/>
  <c r="CV56" i="5" s="1"/>
  <c r="CX56" i="5" s="1"/>
  <c r="CO57" i="5"/>
  <c r="CQ57" i="5" s="1"/>
  <c r="CV57" i="5" s="1"/>
  <c r="CX57" i="5" s="1"/>
  <c r="FQ57" i="5"/>
  <c r="FP58" i="5"/>
  <c r="FQ58" i="5" s="1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BZ64" i="5" s="1"/>
  <c r="GX65" i="5"/>
  <c r="GZ65" i="5" s="1"/>
  <c r="HD65" i="5" s="1"/>
  <c r="HF65" i="5" s="1"/>
  <c r="HA65" i="5"/>
  <c r="II65" i="5"/>
  <c r="BG66" i="5"/>
  <c r="EA66" i="5"/>
  <c r="CS67" i="5"/>
  <c r="FN67" i="5"/>
  <c r="EE68" i="5"/>
  <c r="FQ69" i="5"/>
  <c r="DH70" i="5"/>
  <c r="DJ70" i="5" s="1"/>
  <c r="DO70" i="5" s="1"/>
  <c r="DQ70" i="5" s="1"/>
  <c r="EE72" i="5"/>
  <c r="AM74" i="5"/>
  <c r="AK74" i="5"/>
  <c r="Q78" i="5"/>
  <c r="S78" i="5" s="1"/>
  <c r="U78" i="5"/>
  <c r="HQ78" i="5"/>
  <c r="BF80" i="5"/>
  <c r="BG80" i="5" s="1"/>
  <c r="BD80" i="5"/>
  <c r="AJ83" i="5"/>
  <c r="AL83" i="5" s="1"/>
  <c r="AQ83" i="5" s="1"/>
  <c r="AS83" i="5" s="1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FQ28" i="5" s="1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AL36" i="5" s="1"/>
  <c r="AQ36" i="5" s="1"/>
  <c r="AS36" i="5" s="1"/>
  <c r="FN36" i="5"/>
  <c r="GX39" i="5"/>
  <c r="GZ39" i="5" s="1"/>
  <c r="HD39" i="5" s="1"/>
  <c r="HF39" i="5" s="1"/>
  <c r="HP39" i="5"/>
  <c r="HR39" i="5" s="1"/>
  <c r="HV39" i="5" s="1"/>
  <c r="HX39" i="5" s="1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N52" i="5" s="1"/>
  <c r="AK52" i="5"/>
  <c r="GF53" i="5"/>
  <c r="Q54" i="5"/>
  <c r="S54" i="5" s="1"/>
  <c r="BG54" i="5"/>
  <c r="EW54" i="5"/>
  <c r="EX54" i="5" s="1"/>
  <c r="EU54" i="5"/>
  <c r="IH54" i="5"/>
  <c r="IJ54" i="5" s="1"/>
  <c r="IN54" i="5" s="1"/>
  <c r="IP54" i="5" s="1"/>
  <c r="FM55" i="5"/>
  <c r="FO55" i="5" s="1"/>
  <c r="FT55" i="5" s="1"/>
  <c r="FV55" i="5" s="1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AN72" i="5"/>
  <c r="II72" i="5"/>
  <c r="GF74" i="5"/>
  <c r="GI74" i="5"/>
  <c r="CR78" i="5"/>
  <c r="CS78" i="5" s="1"/>
  <c r="CP78" i="5"/>
  <c r="GF78" i="5"/>
  <c r="GH78" i="5" s="1"/>
  <c r="GL78" i="5" s="1"/>
  <c r="GN78" i="5" s="1"/>
  <c r="GI78" i="5"/>
  <c r="HS78" i="5"/>
  <c r="AJ79" i="5"/>
  <c r="CP80" i="5"/>
  <c r="IH81" i="5"/>
  <c r="AM83" i="5"/>
  <c r="AN83" i="5" s="1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GH108" i="5" s="1"/>
  <c r="GL108" i="5" s="1"/>
  <c r="GN108" i="5" s="1"/>
  <c r="CS117" i="5"/>
  <c r="GI52" i="5"/>
  <c r="HP52" i="5"/>
  <c r="BW54" i="5"/>
  <c r="BX54" i="5" s="1"/>
  <c r="CC54" i="5" s="1"/>
  <c r="CE54" i="5" s="1"/>
  <c r="GI56" i="5"/>
  <c r="HP56" i="5"/>
  <c r="BW58" i="5"/>
  <c r="GI60" i="5"/>
  <c r="HP60" i="5"/>
  <c r="HR60" i="5" s="1"/>
  <c r="HV60" i="5" s="1"/>
  <c r="HX60" i="5" s="1"/>
  <c r="BW62" i="5"/>
  <c r="U65" i="5"/>
  <c r="CO65" i="5"/>
  <c r="CQ65" i="5" s="1"/>
  <c r="CV65" i="5" s="1"/>
  <c r="CX65" i="5" s="1"/>
  <c r="ED65" i="5"/>
  <c r="EE65" i="5" s="1"/>
  <c r="Q66" i="5"/>
  <c r="S66" i="5" s="1"/>
  <c r="BV66" i="5"/>
  <c r="FP66" i="5"/>
  <c r="FQ66" i="5" s="1"/>
  <c r="II66" i="5"/>
  <c r="BV67" i="5"/>
  <c r="BX67" i="5" s="1"/>
  <c r="CC67" i="5" s="1"/>
  <c r="CE67" i="5" s="1"/>
  <c r="EE67" i="5"/>
  <c r="GY68" i="5"/>
  <c r="BV70" i="5"/>
  <c r="BX70" i="5" s="1"/>
  <c r="CC70" i="5" s="1"/>
  <c r="CE70" i="5" s="1"/>
  <c r="CO71" i="5"/>
  <c r="CQ71" i="5" s="1"/>
  <c r="CV71" i="5" s="1"/>
  <c r="CX71" i="5" s="1"/>
  <c r="HP71" i="5"/>
  <c r="HS71" i="5"/>
  <c r="GY72" i="5"/>
  <c r="U73" i="5"/>
  <c r="AK73" i="5"/>
  <c r="EB73" i="5"/>
  <c r="IH73" i="5"/>
  <c r="IJ73" i="5" s="1"/>
  <c r="IN73" i="5" s="1"/>
  <c r="IP73" i="5" s="1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BX91" i="5" s="1"/>
  <c r="CC91" i="5" s="1"/>
  <c r="CE91" i="5" s="1"/>
  <c r="CO92" i="5"/>
  <c r="CQ92" i="5" s="1"/>
  <c r="CV92" i="5" s="1"/>
  <c r="CX92" i="5" s="1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IJ58" i="5" s="1"/>
  <c r="IN58" i="5" s="1"/>
  <c r="IP58" i="5" s="1"/>
  <c r="BF59" i="5"/>
  <c r="BG59" i="5" s="1"/>
  <c r="BV59" i="5"/>
  <c r="BX59" i="5" s="1"/>
  <c r="CC59" i="5" s="1"/>
  <c r="CE59" i="5" s="1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BX63" i="5" s="1"/>
  <c r="CC63" i="5" s="1"/>
  <c r="CE63" i="5" s="1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GZ70" i="5" s="1"/>
  <c r="HD70" i="5" s="1"/>
  <c r="HF70" i="5" s="1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GZ53" i="5" s="1"/>
  <c r="HD53" i="5" s="1"/>
  <c r="HF53" i="5" s="1"/>
  <c r="AJ54" i="5"/>
  <c r="GX57" i="5"/>
  <c r="GZ57" i="5" s="1"/>
  <c r="HD57" i="5" s="1"/>
  <c r="HF57" i="5" s="1"/>
  <c r="AJ58" i="5"/>
  <c r="GX61" i="5"/>
  <c r="GZ61" i="5" s="1"/>
  <c r="HD61" i="5" s="1"/>
  <c r="HF61" i="5" s="1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IJ71" i="5" s="1"/>
  <c r="IN71" i="5" s="1"/>
  <c r="IP71" i="5" s="1"/>
  <c r="CR72" i="5"/>
  <c r="CS72" i="5" s="1"/>
  <c r="CP72" i="5"/>
  <c r="DK72" i="5"/>
  <c r="DL72" i="5" s="1"/>
  <c r="BW73" i="5"/>
  <c r="DH74" i="5"/>
  <c r="DJ74" i="5" s="1"/>
  <c r="DO74" i="5" s="1"/>
  <c r="DQ74" i="5" s="1"/>
  <c r="HS75" i="5"/>
  <c r="AN78" i="5"/>
  <c r="BW80" i="5"/>
  <c r="GG81" i="5"/>
  <c r="HP81" i="5"/>
  <c r="HS81" i="5"/>
  <c r="R82" i="5"/>
  <c r="GG83" i="5"/>
  <c r="IH83" i="5"/>
  <c r="IJ83" i="5" s="1"/>
  <c r="IN83" i="5" s="1"/>
  <c r="IP83" i="5" s="1"/>
  <c r="CS86" i="5"/>
  <c r="Q88" i="5"/>
  <c r="S88" i="5" s="1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AN102" i="5"/>
  <c r="Q115" i="5"/>
  <c r="S115" i="5" s="1"/>
  <c r="U115" i="5"/>
  <c r="BV118" i="5"/>
  <c r="BD51" i="5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FO66" i="5" s="1"/>
  <c r="FT66" i="5" s="1"/>
  <c r="FV66" i="5" s="1"/>
  <c r="DH68" i="5"/>
  <c r="FQ68" i="5"/>
  <c r="ET69" i="5"/>
  <c r="EV69" i="5" s="1"/>
  <c r="FA69" i="5" s="1"/>
  <c r="FC69" i="5" s="1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N77" i="5" s="1"/>
  <c r="AK77" i="5"/>
  <c r="BV77" i="5"/>
  <c r="BX77" i="5" s="1"/>
  <c r="CC77" i="5" s="1"/>
  <c r="CE77" i="5" s="1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AN87" i="5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E88" i="5" s="1"/>
  <c r="BJ88" i="5" s="1"/>
  <c r="BL88" i="5" s="1"/>
  <c r="BF89" i="5"/>
  <c r="BG89" i="5" s="1"/>
  <c r="BC89" i="5"/>
  <c r="HP89" i="5"/>
  <c r="HR89" i="5" s="1"/>
  <c r="HV89" i="5" s="1"/>
  <c r="HX89" i="5" s="1"/>
  <c r="HQ92" i="5"/>
  <c r="AN93" i="5"/>
  <c r="CR93" i="5"/>
  <c r="CP93" i="5"/>
  <c r="HQ97" i="5"/>
  <c r="AN98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N109" i="5" s="1"/>
  <c r="AK109" i="5"/>
  <c r="Q111" i="5"/>
  <c r="BC75" i="5"/>
  <c r="BE75" i="5" s="1"/>
  <c r="BJ75" i="5" s="1"/>
  <c r="BL75" i="5" s="1"/>
  <c r="EA76" i="5"/>
  <c r="EC76" i="5" s="1"/>
  <c r="EH76" i="5" s="1"/>
  <c r="EJ76" i="5" s="1"/>
  <c r="HA76" i="5"/>
  <c r="HP76" i="5"/>
  <c r="HR76" i="5" s="1"/>
  <c r="HV76" i="5" s="1"/>
  <c r="HX76" i="5" s="1"/>
  <c r="BG78" i="5"/>
  <c r="BV78" i="5"/>
  <c r="BX78" i="5" s="1"/>
  <c r="CC78" i="5" s="1"/>
  <c r="CE78" i="5" s="1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HR90" i="5" s="1"/>
  <c r="HV90" i="5" s="1"/>
  <c r="HX90" i="5" s="1"/>
  <c r="AJ91" i="5"/>
  <c r="AM91" i="5"/>
  <c r="AN91" i="5" s="1"/>
  <c r="GX93" i="5"/>
  <c r="GZ93" i="5" s="1"/>
  <c r="HD93" i="5" s="1"/>
  <c r="HF93" i="5" s="1"/>
  <c r="BZ95" i="5"/>
  <c r="GG98" i="5"/>
  <c r="AM100" i="5"/>
  <c r="AN100" i="5" s="1"/>
  <c r="AK100" i="5"/>
  <c r="Q101" i="5"/>
  <c r="HQ101" i="5"/>
  <c r="BV102" i="5"/>
  <c r="GI102" i="5"/>
  <c r="BC105" i="5"/>
  <c r="BE105" i="5" s="1"/>
  <c r="BJ105" i="5" s="1"/>
  <c r="BL105" i="5" s="1"/>
  <c r="U106" i="5"/>
  <c r="U107" i="5"/>
  <c r="Q107" i="5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AN79" i="5" s="1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N106" i="5" s="1"/>
  <c r="AJ107" i="5"/>
  <c r="GI107" i="5"/>
  <c r="GF107" i="5"/>
  <c r="GH107" i="5" s="1"/>
  <c r="GL107" i="5" s="1"/>
  <c r="GN107" i="5" s="1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BX76" i="5" s="1"/>
  <c r="CC76" i="5" s="1"/>
  <c r="CE76" i="5" s="1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HR84" i="5" s="1"/>
  <c r="HV84" i="5" s="1"/>
  <c r="HX84" i="5" s="1"/>
  <c r="DK86" i="5"/>
  <c r="DL86" i="5" s="1"/>
  <c r="BF87" i="5"/>
  <c r="BG87" i="5" s="1"/>
  <c r="CO87" i="5"/>
  <c r="CQ87" i="5" s="1"/>
  <c r="CV87" i="5" s="1"/>
  <c r="CX87" i="5" s="1"/>
  <c r="GX87" i="5"/>
  <c r="GZ87" i="5" s="1"/>
  <c r="HD87" i="5" s="1"/>
  <c r="HF87" i="5" s="1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AN107" i="5" s="1"/>
  <c r="BV86" i="5"/>
  <c r="Q87" i="5"/>
  <c r="S87" i="5" s="1"/>
  <c r="BF91" i="5"/>
  <c r="BG91" i="5" s="1"/>
  <c r="GG91" i="5"/>
  <c r="GY91" i="5"/>
  <c r="AJ92" i="5"/>
  <c r="BV94" i="5"/>
  <c r="BX94" i="5" s="1"/>
  <c r="CC94" i="5" s="1"/>
  <c r="CE94" i="5" s="1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H113" i="5" s="1"/>
  <c r="GL113" i="5" s="1"/>
  <c r="GN113" i="5" s="1"/>
  <c r="GI113" i="5"/>
  <c r="BW115" i="5"/>
  <c r="II86" i="5"/>
  <c r="CP88" i="5"/>
  <c r="CR88" i="5"/>
  <c r="DH88" i="5"/>
  <c r="DJ88" i="5" s="1"/>
  <c r="DO88" i="5" s="1"/>
  <c r="DQ88" i="5" s="1"/>
  <c r="GI88" i="5"/>
  <c r="HA88" i="5"/>
  <c r="BD90" i="5"/>
  <c r="GX94" i="5"/>
  <c r="GZ94" i="5" s="1"/>
  <c r="HD94" i="5" s="1"/>
  <c r="HF94" i="5" s="1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BE101" i="5" s="1"/>
  <c r="BJ101" i="5" s="1"/>
  <c r="BL101" i="5" s="1"/>
  <c r="GF103" i="5"/>
  <c r="GH103" i="5" s="1"/>
  <c r="GL103" i="5" s="1"/>
  <c r="GN103" i="5" s="1"/>
  <c r="BV104" i="5"/>
  <c r="BX104" i="5" s="1"/>
  <c r="CC104" i="5" s="1"/>
  <c r="CE104" i="5" s="1"/>
  <c r="AJ105" i="5"/>
  <c r="AL105" i="5" s="1"/>
  <c r="AQ105" i="5" s="1"/>
  <c r="AS105" i="5" s="1"/>
  <c r="AN108" i="5"/>
  <c r="U112" i="5"/>
  <c r="BF86" i="5"/>
  <c r="BG86" i="5" s="1"/>
  <c r="HS86" i="5"/>
  <c r="BD88" i="5"/>
  <c r="GY89" i="5"/>
  <c r="HQ89" i="5"/>
  <c r="GI91" i="5"/>
  <c r="GG93" i="5"/>
  <c r="R94" i="5"/>
  <c r="AJ94" i="5"/>
  <c r="AL94" i="5" s="1"/>
  <c r="AQ94" i="5" s="1"/>
  <c r="AS94" i="5" s="1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GI109" i="5"/>
  <c r="R110" i="5"/>
  <c r="Q113" i="5"/>
  <c r="CP113" i="5"/>
  <c r="CP114" i="5"/>
  <c r="U117" i="5"/>
  <c r="CO118" i="5"/>
  <c r="CQ118" i="5" s="1"/>
  <c r="CV118" i="5" s="1"/>
  <c r="CX118" i="5" s="1"/>
  <c r="CO109" i="5"/>
  <c r="CQ109" i="5" s="1"/>
  <c r="CV109" i="5" s="1"/>
  <c r="CX109" i="5" s="1"/>
  <c r="CP110" i="5"/>
  <c r="GI112" i="5"/>
  <c r="R113" i="5"/>
  <c r="BV114" i="5"/>
  <c r="BX114" i="5" s="1"/>
  <c r="CC114" i="5" s="1"/>
  <c r="CE114" i="5" s="1"/>
  <c r="BV115" i="5"/>
  <c r="BX115" i="5" s="1"/>
  <c r="CC115" i="5" s="1"/>
  <c r="CE115" i="5" s="1"/>
  <c r="CP118" i="5"/>
  <c r="BY105" i="5"/>
  <c r="GF110" i="5"/>
  <c r="CO113" i="5"/>
  <c r="CQ113" i="5" s="1"/>
  <c r="CV113" i="5" s="1"/>
  <c r="CX113" i="5" s="1"/>
  <c r="CP117" i="5"/>
  <c r="CO105" i="5"/>
  <c r="CQ105" i="5" s="1"/>
  <c r="CV105" i="5" s="1"/>
  <c r="CX105" i="5" s="1"/>
  <c r="R108" i="5"/>
  <c r="BV110" i="5"/>
  <c r="BX110" i="5" s="1"/>
  <c r="CC110" i="5" s="1"/>
  <c r="CE110" i="5" s="1"/>
  <c r="GG110" i="5"/>
  <c r="CS113" i="5"/>
  <c r="CO114" i="5"/>
  <c r="CQ114" i="5" s="1"/>
  <c r="CV114" i="5" s="1"/>
  <c r="CX114" i="5" s="1"/>
  <c r="BY117" i="5"/>
  <c r="BW117" i="5"/>
  <c r="U119" i="5"/>
  <c r="Q117" i="5"/>
  <c r="S117" i="5" s="1"/>
  <c r="FN103" i="8"/>
  <c r="FN102" i="8"/>
  <c r="FN101" i="8"/>
  <c r="FN98" i="8"/>
  <c r="FN96" i="8"/>
  <c r="FN95" i="8"/>
  <c r="FN94" i="8"/>
  <c r="FN93" i="8"/>
  <c r="FN97" i="8"/>
  <c r="FN99" i="8"/>
  <c r="FR97" i="8" s="1"/>
  <c r="FN92" i="8"/>
  <c r="FN91" i="8"/>
  <c r="FN100" i="8"/>
  <c r="HP18" i="8" l="1"/>
  <c r="HU18" i="8"/>
  <c r="HI33" i="8"/>
  <c r="HD31" i="8"/>
  <c r="HI18" i="8"/>
  <c r="IS6" i="8"/>
  <c r="IB18" i="8"/>
  <c r="HP15" i="8"/>
  <c r="HP14" i="8"/>
  <c r="HU14" i="8"/>
  <c r="FO42" i="8"/>
  <c r="FQ41" i="8"/>
  <c r="IG23" i="8"/>
  <c r="HI8" i="8"/>
  <c r="IS13" i="8"/>
  <c r="HU21" i="8"/>
  <c r="HI24" i="8"/>
  <c r="FC21" i="8"/>
  <c r="HU17" i="8"/>
  <c r="GW6" i="8"/>
  <c r="HI26" i="8"/>
  <c r="GW21" i="8"/>
  <c r="IN21" i="8"/>
  <c r="IS21" i="8"/>
  <c r="IG17" i="8"/>
  <c r="IG8" i="8"/>
  <c r="IN17" i="8"/>
  <c r="HI22" i="8"/>
  <c r="EM16" i="8"/>
  <c r="BW71" i="8"/>
  <c r="AU97" i="8"/>
  <c r="GE86" i="8"/>
  <c r="FC46" i="8"/>
  <c r="EA61" i="8"/>
  <c r="AU67" i="8"/>
  <c r="AU107" i="8"/>
  <c r="AU72" i="8"/>
  <c r="AU86" i="8"/>
  <c r="EO71" i="8"/>
  <c r="EO41" i="8"/>
  <c r="CK46" i="8"/>
  <c r="BI76" i="8"/>
  <c r="AG108" i="8"/>
  <c r="AG96" i="8"/>
  <c r="FR102" i="8"/>
  <c r="FR103" i="8"/>
  <c r="FC86" i="8"/>
  <c r="EA41" i="8"/>
  <c r="AU47" i="8"/>
  <c r="GE36" i="8"/>
  <c r="EA56" i="8"/>
  <c r="CY76" i="8"/>
  <c r="AU50" i="8"/>
  <c r="EO66" i="8"/>
  <c r="AG11" i="8"/>
  <c r="AJ10" i="8" s="1"/>
  <c r="BW51" i="8"/>
  <c r="FQ96" i="8"/>
  <c r="CY51" i="8"/>
  <c r="AU58" i="8"/>
  <c r="CK51" i="8"/>
  <c r="FQ91" i="8"/>
  <c r="EO21" i="8"/>
  <c r="ER20" i="8" s="1"/>
  <c r="FC6" i="8"/>
  <c r="CK71" i="8"/>
  <c r="BI21" i="8"/>
  <c r="BL20" i="8" s="1"/>
  <c r="CY41" i="8"/>
  <c r="AU80" i="8"/>
  <c r="EO81" i="8"/>
  <c r="CK31" i="8"/>
  <c r="CK26" i="8"/>
  <c r="GE56" i="8"/>
  <c r="EA46" i="8"/>
  <c r="CY61" i="8"/>
  <c r="CY56" i="8"/>
  <c r="AU63" i="8"/>
  <c r="AU88" i="8"/>
  <c r="AU37" i="8"/>
  <c r="AU74" i="8"/>
  <c r="FQ61" i="8"/>
  <c r="EO76" i="8"/>
  <c r="BW61" i="8"/>
  <c r="BI91" i="8"/>
  <c r="EO46" i="8"/>
  <c r="AU44" i="8"/>
  <c r="AU55" i="8"/>
  <c r="AU30" i="8"/>
  <c r="FQ21" i="8"/>
  <c r="FT20" i="8" s="1"/>
  <c r="AG81" i="8"/>
  <c r="EA66" i="8"/>
  <c r="DM16" i="8"/>
  <c r="GE6" i="8"/>
  <c r="BW46" i="8"/>
  <c r="CY26" i="8"/>
  <c r="FQ66" i="8"/>
  <c r="BI6" i="8"/>
  <c r="AU21" i="8"/>
  <c r="AX20" i="8" s="1"/>
  <c r="EO51" i="8"/>
  <c r="DM21" i="8"/>
  <c r="BI11" i="8"/>
  <c r="BL10" i="8" s="1"/>
  <c r="BI41" i="8"/>
  <c r="AU77" i="8"/>
  <c r="EO101" i="8"/>
  <c r="EO111" i="8"/>
  <c r="CK16" i="8"/>
  <c r="CN15" i="8" s="1"/>
  <c r="BI96" i="8"/>
  <c r="AU60" i="8"/>
  <c r="AU38" i="8"/>
  <c r="DM26" i="8"/>
  <c r="AG101" i="8"/>
  <c r="AU59" i="8"/>
  <c r="DM36" i="8"/>
  <c r="BW11" i="8"/>
  <c r="BZ10" i="8" s="1"/>
  <c r="AU6" i="8"/>
  <c r="AU32" i="8"/>
  <c r="FV44" i="8"/>
  <c r="FQ44" i="8"/>
  <c r="FV64" i="8"/>
  <c r="FQ64" i="8"/>
  <c r="BN44" i="8"/>
  <c r="BI44" i="8"/>
  <c r="GJ68" i="8"/>
  <c r="GE68" i="8"/>
  <c r="FH73" i="8"/>
  <c r="FC73" i="8"/>
  <c r="EF34" i="8"/>
  <c r="EA34" i="8"/>
  <c r="EF37" i="8"/>
  <c r="EA37" i="8"/>
  <c r="DD74" i="8"/>
  <c r="CY74" i="8"/>
  <c r="DD47" i="8"/>
  <c r="CY47" i="8"/>
  <c r="CB105" i="8"/>
  <c r="BW105" i="8"/>
  <c r="CB37" i="8"/>
  <c r="BW37" i="8"/>
  <c r="CB104" i="8"/>
  <c r="BW104" i="8"/>
  <c r="FV57" i="8"/>
  <c r="FQ57" i="8"/>
  <c r="FV59" i="8"/>
  <c r="FQ59" i="8"/>
  <c r="FV18" i="8"/>
  <c r="FQ18" i="8"/>
  <c r="FT17" i="8" s="1"/>
  <c r="ET45" i="8"/>
  <c r="EO45" i="8"/>
  <c r="ET90" i="8"/>
  <c r="EO90" i="8"/>
  <c r="ET9" i="8"/>
  <c r="EO9" i="8"/>
  <c r="ER8" i="8" s="1"/>
  <c r="DR54" i="8"/>
  <c r="DM54" i="8"/>
  <c r="CP77" i="8"/>
  <c r="CK77" i="8"/>
  <c r="BN72" i="8"/>
  <c r="BI72" i="8"/>
  <c r="BN20" i="8"/>
  <c r="BI20" i="8"/>
  <c r="BL19" i="8" s="1"/>
  <c r="AL57" i="8"/>
  <c r="AG57" i="8"/>
  <c r="FD24" i="8"/>
  <c r="AV97" i="8"/>
  <c r="AV95" i="8"/>
  <c r="AV18" i="8"/>
  <c r="AW18" i="8" s="1"/>
  <c r="AV16" i="8"/>
  <c r="AW16" i="8" s="1"/>
  <c r="DN66" i="8"/>
  <c r="GF81" i="8"/>
  <c r="BX46" i="8"/>
  <c r="BX44" i="8"/>
  <c r="BX93" i="8"/>
  <c r="CZ22" i="8"/>
  <c r="CZ52" i="8"/>
  <c r="CZ6" i="8"/>
  <c r="DA6" i="8" s="1"/>
  <c r="CL38" i="8"/>
  <c r="EP57" i="8"/>
  <c r="EP16" i="8"/>
  <c r="EQ16" i="8" s="1"/>
  <c r="EP42" i="8"/>
  <c r="AH103" i="8"/>
  <c r="AH64" i="8"/>
  <c r="FR7" i="8"/>
  <c r="FS7" i="8" s="1"/>
  <c r="FR10" i="8"/>
  <c r="FS10" i="8" s="1"/>
  <c r="BJ79" i="8"/>
  <c r="GJ47" i="8"/>
  <c r="GE47" i="8"/>
  <c r="GJ74" i="8"/>
  <c r="GE74" i="8"/>
  <c r="FH10" i="8"/>
  <c r="FC10" i="8"/>
  <c r="FF9" i="8" s="1"/>
  <c r="FH43" i="8"/>
  <c r="FC43" i="8"/>
  <c r="EF43" i="8"/>
  <c r="EA43" i="8"/>
  <c r="DD73" i="8"/>
  <c r="CY73" i="8"/>
  <c r="CY71" i="8"/>
  <c r="CB59" i="8"/>
  <c r="BW59" i="8"/>
  <c r="CB110" i="8"/>
  <c r="BW110" i="8"/>
  <c r="FV69" i="8"/>
  <c r="FQ69" i="8"/>
  <c r="GJ9" i="8"/>
  <c r="GE9" i="8"/>
  <c r="GH8" i="8" s="1"/>
  <c r="GE11" i="8"/>
  <c r="GH10" i="8" s="1"/>
  <c r="GJ29" i="8"/>
  <c r="GE29" i="8"/>
  <c r="GJ33" i="8"/>
  <c r="GE33" i="8"/>
  <c r="GJ87" i="8"/>
  <c r="GE87" i="8"/>
  <c r="GJ84" i="8"/>
  <c r="GE84" i="8"/>
  <c r="GJ28" i="8"/>
  <c r="GE28" i="8"/>
  <c r="GJ42" i="8"/>
  <c r="GE42" i="8"/>
  <c r="GJ40" i="8"/>
  <c r="GE40" i="8"/>
  <c r="GJ62" i="8"/>
  <c r="GE62" i="8"/>
  <c r="FH24" i="8"/>
  <c r="FC24" i="8"/>
  <c r="FH92" i="8"/>
  <c r="FC92" i="8"/>
  <c r="FH74" i="8"/>
  <c r="FC74" i="8"/>
  <c r="FH32" i="8"/>
  <c r="FC32" i="8"/>
  <c r="FC66" i="8"/>
  <c r="FH100" i="8"/>
  <c r="FC100" i="8"/>
  <c r="FC91" i="8"/>
  <c r="FH25" i="8"/>
  <c r="FC25" i="8"/>
  <c r="FH95" i="8"/>
  <c r="FC95" i="8"/>
  <c r="FC31" i="8"/>
  <c r="FH69" i="8"/>
  <c r="FC69" i="8"/>
  <c r="FH8" i="8"/>
  <c r="FC8" i="8"/>
  <c r="FF7" i="8" s="1"/>
  <c r="EA6" i="8"/>
  <c r="EF55" i="8"/>
  <c r="EA55" i="8"/>
  <c r="EF23" i="8"/>
  <c r="EA23" i="8"/>
  <c r="EA21" i="8"/>
  <c r="EF68" i="8"/>
  <c r="EA68" i="8"/>
  <c r="EF25" i="8"/>
  <c r="EA25" i="8"/>
  <c r="EF45" i="8"/>
  <c r="EA45" i="8"/>
  <c r="EF10" i="8"/>
  <c r="EA10" i="8"/>
  <c r="ED9" i="8" s="1"/>
  <c r="DD62" i="8"/>
  <c r="CY62" i="8"/>
  <c r="DD14" i="8"/>
  <c r="CY14" i="8"/>
  <c r="DB13" i="8" s="1"/>
  <c r="DD18" i="8"/>
  <c r="CY18" i="8"/>
  <c r="DB17" i="8" s="1"/>
  <c r="DD65" i="8"/>
  <c r="CY65" i="8"/>
  <c r="DD75" i="8"/>
  <c r="CY75" i="8"/>
  <c r="DD39" i="8"/>
  <c r="CY39" i="8"/>
  <c r="DD40" i="8"/>
  <c r="CY40" i="8"/>
  <c r="DD60" i="8"/>
  <c r="CY60" i="8"/>
  <c r="CB25" i="8"/>
  <c r="BW25" i="8"/>
  <c r="BZ24" i="8" s="1"/>
  <c r="CB39" i="8"/>
  <c r="BW39" i="8"/>
  <c r="CB77" i="8"/>
  <c r="BW77" i="8"/>
  <c r="CB17" i="8"/>
  <c r="BW17" i="8"/>
  <c r="BZ16" i="8" s="1"/>
  <c r="BW31" i="8"/>
  <c r="CB85" i="8"/>
  <c r="BW85" i="8"/>
  <c r="CB75" i="8"/>
  <c r="BW75" i="8"/>
  <c r="CB34" i="8"/>
  <c r="BW34" i="8"/>
  <c r="CB90" i="8"/>
  <c r="BW90" i="8"/>
  <c r="CB70" i="8"/>
  <c r="BW70" i="8"/>
  <c r="CB80" i="8"/>
  <c r="BW80" i="8"/>
  <c r="BW16" i="8"/>
  <c r="BZ15" i="8" s="1"/>
  <c r="CB68" i="8"/>
  <c r="BW68" i="8"/>
  <c r="CB9" i="8"/>
  <c r="BW9" i="8"/>
  <c r="BZ8" i="8" s="1"/>
  <c r="AU35" i="8"/>
  <c r="AZ27" i="8"/>
  <c r="AU27" i="8"/>
  <c r="AU52" i="8"/>
  <c r="AU95" i="8"/>
  <c r="AZ17" i="8"/>
  <c r="AU17" i="8"/>
  <c r="AX16" i="8" s="1"/>
  <c r="AU69" i="8"/>
  <c r="AU103" i="8"/>
  <c r="AU70" i="8"/>
  <c r="AZ18" i="8"/>
  <c r="AU18" i="8"/>
  <c r="AX17" i="8" s="1"/>
  <c r="FQ81" i="8"/>
  <c r="FV29" i="8"/>
  <c r="FQ29" i="8"/>
  <c r="FV9" i="8"/>
  <c r="FQ9" i="8"/>
  <c r="FT8" i="8" s="1"/>
  <c r="FV28" i="8"/>
  <c r="FQ28" i="8"/>
  <c r="FV48" i="8"/>
  <c r="FQ48" i="8"/>
  <c r="FV79" i="8"/>
  <c r="FQ79" i="8"/>
  <c r="FV47" i="8"/>
  <c r="FQ47" i="8"/>
  <c r="FV15" i="8"/>
  <c r="FQ15" i="8"/>
  <c r="FT14" i="8" s="1"/>
  <c r="FV70" i="8"/>
  <c r="FQ70" i="8"/>
  <c r="FV38" i="8"/>
  <c r="FQ38" i="8"/>
  <c r="ET57" i="8"/>
  <c r="EO57" i="8"/>
  <c r="ET19" i="8"/>
  <c r="EO19" i="8"/>
  <c r="ER18" i="8" s="1"/>
  <c r="ET28" i="8"/>
  <c r="EO28" i="8"/>
  <c r="ET12" i="8"/>
  <c r="EO12" i="8"/>
  <c r="ER11" i="8" s="1"/>
  <c r="ET42" i="8"/>
  <c r="EO42" i="8"/>
  <c r="ET34" i="8"/>
  <c r="EO34" i="8"/>
  <c r="ET64" i="8"/>
  <c r="EO64" i="8"/>
  <c r="ET110" i="8"/>
  <c r="EO110" i="8"/>
  <c r="DR13" i="8"/>
  <c r="DM13" i="8"/>
  <c r="DP12" i="8" s="1"/>
  <c r="DR29" i="8"/>
  <c r="DM29" i="8"/>
  <c r="DM56" i="8"/>
  <c r="DR44" i="8"/>
  <c r="DM44" i="8"/>
  <c r="DR35" i="8"/>
  <c r="DM35" i="8"/>
  <c r="DR47" i="8"/>
  <c r="DM47" i="8"/>
  <c r="DR34" i="8"/>
  <c r="DM34" i="8"/>
  <c r="DR30" i="8"/>
  <c r="DM30" i="8"/>
  <c r="CP57" i="8"/>
  <c r="CK57" i="8"/>
  <c r="CP59" i="8"/>
  <c r="CK59" i="8"/>
  <c r="CP79" i="8"/>
  <c r="CK79" i="8"/>
  <c r="CK6" i="8"/>
  <c r="CP88" i="8"/>
  <c r="CK88" i="8"/>
  <c r="CK66" i="8"/>
  <c r="CK86" i="8"/>
  <c r="CP22" i="8"/>
  <c r="CK22" i="8"/>
  <c r="BN103" i="8"/>
  <c r="BI103" i="8"/>
  <c r="BN107" i="8"/>
  <c r="BI107" i="8"/>
  <c r="BN19" i="8"/>
  <c r="BI19" i="8"/>
  <c r="BL18" i="8" s="1"/>
  <c r="BN77" i="8"/>
  <c r="BI77" i="8"/>
  <c r="BN109" i="8"/>
  <c r="BI109" i="8"/>
  <c r="BN38" i="8"/>
  <c r="BI38" i="8"/>
  <c r="BN29" i="8"/>
  <c r="BI29" i="8"/>
  <c r="GJ13" i="8"/>
  <c r="GE13" i="8"/>
  <c r="GJ39" i="8"/>
  <c r="GE39" i="8"/>
  <c r="GJ18" i="8"/>
  <c r="GE18" i="8"/>
  <c r="GH17" i="8" s="1"/>
  <c r="FH90" i="8"/>
  <c r="FC90" i="8"/>
  <c r="FH93" i="8"/>
  <c r="FC93" i="8"/>
  <c r="EF7" i="8"/>
  <c r="EA7" i="8"/>
  <c r="ED6" i="8" s="1"/>
  <c r="DD70" i="8"/>
  <c r="CY70" i="8"/>
  <c r="DD20" i="8"/>
  <c r="CY20" i="8"/>
  <c r="CB118" i="8"/>
  <c r="BW118" i="8"/>
  <c r="CB28" i="8"/>
  <c r="BW28" i="8"/>
  <c r="AZ29" i="8"/>
  <c r="AU29" i="8"/>
  <c r="FV52" i="8"/>
  <c r="FQ52" i="8"/>
  <c r="FV82" i="8"/>
  <c r="FQ82" i="8"/>
  <c r="ET99" i="8"/>
  <c r="EO99" i="8"/>
  <c r="ET24" i="8"/>
  <c r="EO24" i="8"/>
  <c r="ER23" i="8" s="1"/>
  <c r="DR65" i="8"/>
  <c r="DM65" i="8"/>
  <c r="DR59" i="8"/>
  <c r="DM59" i="8"/>
  <c r="CP43" i="8"/>
  <c r="CK43" i="8"/>
  <c r="CP49" i="8"/>
  <c r="CK49" i="8"/>
  <c r="CP12" i="8"/>
  <c r="CK12" i="8"/>
  <c r="CN11" i="8" s="1"/>
  <c r="BN59" i="8"/>
  <c r="BI59" i="8"/>
  <c r="BN70" i="8"/>
  <c r="BI70" i="8"/>
  <c r="BN84" i="8"/>
  <c r="BI84" i="8"/>
  <c r="AL53" i="8"/>
  <c r="AG53" i="8"/>
  <c r="AL34" i="8"/>
  <c r="AG34" i="8"/>
  <c r="FD61" i="8"/>
  <c r="FD59" i="8"/>
  <c r="FD81" i="8"/>
  <c r="FD50" i="8"/>
  <c r="FD48" i="8"/>
  <c r="AV93" i="8"/>
  <c r="AV59" i="8"/>
  <c r="AV90" i="8"/>
  <c r="DN20" i="8"/>
  <c r="DN40" i="8"/>
  <c r="GF57" i="8"/>
  <c r="GF79" i="8"/>
  <c r="GF17" i="8"/>
  <c r="GG17" i="8" s="1"/>
  <c r="GF15" i="8"/>
  <c r="GG15" i="8" s="1"/>
  <c r="BX109" i="8"/>
  <c r="BX17" i="8"/>
  <c r="BY17" i="8" s="1"/>
  <c r="BX29" i="8"/>
  <c r="CZ13" i="8"/>
  <c r="DA13" i="8" s="1"/>
  <c r="CZ11" i="8"/>
  <c r="DA11" i="8" s="1"/>
  <c r="CZ58" i="8"/>
  <c r="CZ77" i="8"/>
  <c r="CL52" i="8"/>
  <c r="CL24" i="8"/>
  <c r="EP73" i="8"/>
  <c r="EP8" i="8"/>
  <c r="EQ8" i="8" s="1"/>
  <c r="AH77" i="8"/>
  <c r="AH42" i="8"/>
  <c r="AH16" i="8"/>
  <c r="AI16" i="8" s="1"/>
  <c r="FR56" i="8"/>
  <c r="BJ69" i="8"/>
  <c r="BJ115" i="8"/>
  <c r="BJ117" i="8"/>
  <c r="FV99" i="8"/>
  <c r="FQ99" i="8"/>
  <c r="GJ83" i="8"/>
  <c r="GE83" i="8"/>
  <c r="GJ20" i="8"/>
  <c r="GE20" i="8"/>
  <c r="GH19" i="8" s="1"/>
  <c r="GJ78" i="8"/>
  <c r="GE78" i="8"/>
  <c r="FH68" i="8"/>
  <c r="FC68" i="8"/>
  <c r="FH33" i="8"/>
  <c r="FC33" i="8"/>
  <c r="DD25" i="8"/>
  <c r="CY25" i="8"/>
  <c r="CY31" i="8"/>
  <c r="CB7" i="8"/>
  <c r="BW7" i="8"/>
  <c r="BZ6" i="8" s="1"/>
  <c r="CB53" i="8"/>
  <c r="BW53" i="8"/>
  <c r="BW96" i="8"/>
  <c r="CB20" i="8"/>
  <c r="BW20" i="8"/>
  <c r="BZ19" i="8" s="1"/>
  <c r="AZ20" i="8"/>
  <c r="AU20" i="8"/>
  <c r="AX19" i="8" s="1"/>
  <c r="AZ14" i="8"/>
  <c r="AU14" i="8"/>
  <c r="AX13" i="8" s="1"/>
  <c r="ET27" i="8"/>
  <c r="EO27" i="8"/>
  <c r="FV97" i="8"/>
  <c r="FQ97" i="8"/>
  <c r="GJ15" i="8"/>
  <c r="GE15" i="8"/>
  <c r="GH14" i="8" s="1"/>
  <c r="FH72" i="8"/>
  <c r="FC72" i="8"/>
  <c r="FH75" i="8"/>
  <c r="FC75" i="8"/>
  <c r="FH29" i="8"/>
  <c r="FC29" i="8"/>
  <c r="EF19" i="8"/>
  <c r="EA19" i="8"/>
  <c r="DD17" i="8"/>
  <c r="CY17" i="8"/>
  <c r="DB16" i="8" s="1"/>
  <c r="DD64" i="8"/>
  <c r="CY64" i="8"/>
  <c r="CB43" i="8"/>
  <c r="BW43" i="8"/>
  <c r="CB50" i="8"/>
  <c r="BW50" i="8"/>
  <c r="CB40" i="8"/>
  <c r="BW40" i="8"/>
  <c r="AU66" i="8"/>
  <c r="FV8" i="8"/>
  <c r="FQ8" i="8"/>
  <c r="FT7" i="8" s="1"/>
  <c r="ET88" i="8"/>
  <c r="EO88" i="8"/>
  <c r="DR49" i="8"/>
  <c r="DM49" i="8"/>
  <c r="DR58" i="8"/>
  <c r="DM58" i="8"/>
  <c r="CP37" i="8"/>
  <c r="CK37" i="8"/>
  <c r="BN79" i="8"/>
  <c r="BI79" i="8"/>
  <c r="BN104" i="8"/>
  <c r="BI104" i="8"/>
  <c r="BN69" i="8"/>
  <c r="BI69" i="8"/>
  <c r="BN37" i="8"/>
  <c r="BI37" i="8"/>
  <c r="AL99" i="8"/>
  <c r="AG99" i="8"/>
  <c r="AL44" i="8"/>
  <c r="AG44" i="8"/>
  <c r="AL77" i="8"/>
  <c r="AG77" i="8"/>
  <c r="FD34" i="8"/>
  <c r="FD32" i="8"/>
  <c r="AV13" i="8"/>
  <c r="AW13" i="8" s="1"/>
  <c r="AV73" i="8"/>
  <c r="AV71" i="8"/>
  <c r="AV48" i="8"/>
  <c r="DN61" i="8"/>
  <c r="DN38" i="8"/>
  <c r="GF6" i="8"/>
  <c r="GG6" i="8" s="1"/>
  <c r="BX97" i="8"/>
  <c r="BX103" i="8"/>
  <c r="BX10" i="8"/>
  <c r="BY10" i="8" s="1"/>
  <c r="CZ67" i="8"/>
  <c r="CL25" i="8"/>
  <c r="CL19" i="8"/>
  <c r="CM19" i="8" s="1"/>
  <c r="CL54" i="8"/>
  <c r="CL63" i="8"/>
  <c r="EP82" i="8"/>
  <c r="EP96" i="8"/>
  <c r="EP40" i="8"/>
  <c r="AH95" i="8"/>
  <c r="AH96" i="8"/>
  <c r="AH81" i="8"/>
  <c r="FR9" i="8"/>
  <c r="FS9" i="8" s="1"/>
  <c r="FR34" i="8"/>
  <c r="FR54" i="8"/>
  <c r="BJ41" i="8"/>
  <c r="FR95" i="8"/>
  <c r="FV98" i="8"/>
  <c r="FQ98" i="8"/>
  <c r="GJ45" i="8"/>
  <c r="GE45" i="8"/>
  <c r="GJ14" i="8"/>
  <c r="GE14" i="8"/>
  <c r="GH13" i="8" s="1"/>
  <c r="FH34" i="8"/>
  <c r="FC34" i="8"/>
  <c r="FH47" i="8"/>
  <c r="FC47" i="8"/>
  <c r="EF27" i="8"/>
  <c r="EA27" i="8"/>
  <c r="CB45" i="8"/>
  <c r="BW45" i="8"/>
  <c r="BW111" i="8"/>
  <c r="CB102" i="8"/>
  <c r="BW102" i="8"/>
  <c r="AZ28" i="8"/>
  <c r="AU28" i="8"/>
  <c r="AZ45" i="8"/>
  <c r="AU45" i="8"/>
  <c r="AU96" i="8"/>
  <c r="FV103" i="8"/>
  <c r="FQ103" i="8"/>
  <c r="ET93" i="8"/>
  <c r="EO93" i="8"/>
  <c r="FV93" i="8"/>
  <c r="FQ93" i="8"/>
  <c r="GJ67" i="8"/>
  <c r="GE67" i="8"/>
  <c r="GJ85" i="8"/>
  <c r="GE85" i="8"/>
  <c r="GJ64" i="8"/>
  <c r="GE64" i="8"/>
  <c r="GJ22" i="8"/>
  <c r="GE22" i="8"/>
  <c r="FH18" i="8"/>
  <c r="FC18" i="8"/>
  <c r="FF17" i="8" s="1"/>
  <c r="FH52" i="8"/>
  <c r="FC52" i="8"/>
  <c r="FH49" i="8"/>
  <c r="FC49" i="8"/>
  <c r="FH55" i="8"/>
  <c r="FC55" i="8"/>
  <c r="EF30" i="8"/>
  <c r="EA30" i="8"/>
  <c r="EF53" i="8"/>
  <c r="EA53" i="8"/>
  <c r="DD45" i="8"/>
  <c r="CY45" i="8"/>
  <c r="DD79" i="8"/>
  <c r="CY79" i="8"/>
  <c r="DD84" i="8"/>
  <c r="CY84" i="8"/>
  <c r="CB29" i="8"/>
  <c r="BW29" i="8"/>
  <c r="CB97" i="8"/>
  <c r="BW97" i="8"/>
  <c r="CB95" i="8"/>
  <c r="BW95" i="8"/>
  <c r="CB30" i="8"/>
  <c r="BW30" i="8"/>
  <c r="CB92" i="8"/>
  <c r="BW92" i="8"/>
  <c r="AU105" i="8"/>
  <c r="FV77" i="8"/>
  <c r="FQ77" i="8"/>
  <c r="FV72" i="8"/>
  <c r="FQ72" i="8"/>
  <c r="FV27" i="8"/>
  <c r="FQ27" i="8"/>
  <c r="FV50" i="8"/>
  <c r="FQ50" i="8"/>
  <c r="ET107" i="8"/>
  <c r="EO107" i="8"/>
  <c r="ET63" i="8"/>
  <c r="EO63" i="8"/>
  <c r="ET108" i="8"/>
  <c r="EO108" i="8"/>
  <c r="ET82" i="8"/>
  <c r="EO82" i="8"/>
  <c r="ET70" i="8"/>
  <c r="EO70" i="8"/>
  <c r="DR69" i="8"/>
  <c r="DM69" i="8"/>
  <c r="DR57" i="8"/>
  <c r="DM57" i="8"/>
  <c r="DR10" i="8"/>
  <c r="DM10" i="8"/>
  <c r="DP9" i="8" s="1"/>
  <c r="CP68" i="8"/>
  <c r="CK68" i="8"/>
  <c r="CP8" i="8"/>
  <c r="CK8" i="8"/>
  <c r="CN7" i="8" s="1"/>
  <c r="BN55" i="8"/>
  <c r="BI55" i="8"/>
  <c r="BN99" i="8"/>
  <c r="BI99" i="8"/>
  <c r="BN112" i="8"/>
  <c r="BI112" i="8"/>
  <c r="BN40" i="8"/>
  <c r="BI40" i="8"/>
  <c r="AL87" i="8"/>
  <c r="AG87" i="8"/>
  <c r="AL63" i="8"/>
  <c r="AG63" i="8"/>
  <c r="AL100" i="8"/>
  <c r="AG100" i="8"/>
  <c r="AL14" i="8"/>
  <c r="AG14" i="8"/>
  <c r="AJ13" i="8" s="1"/>
  <c r="FD18" i="8"/>
  <c r="FE18" i="8" s="1"/>
  <c r="FD17" i="8"/>
  <c r="FE17" i="8" s="1"/>
  <c r="FD90" i="8"/>
  <c r="FD88" i="8"/>
  <c r="FD53" i="8"/>
  <c r="FD51" i="8"/>
  <c r="AV57" i="8"/>
  <c r="AV55" i="8"/>
  <c r="AV25" i="8"/>
  <c r="AW25" i="8" s="1"/>
  <c r="AV80" i="8"/>
  <c r="AV58" i="8"/>
  <c r="DN29" i="8"/>
  <c r="DN27" i="8"/>
  <c r="DN25" i="8"/>
  <c r="GF66" i="8"/>
  <c r="GF64" i="8"/>
  <c r="GF34" i="8"/>
  <c r="GF32" i="8"/>
  <c r="GF47" i="8"/>
  <c r="BX99" i="8"/>
  <c r="BX39" i="8"/>
  <c r="BX64" i="8"/>
  <c r="BX70" i="8"/>
  <c r="BX68" i="8"/>
  <c r="CZ76" i="8"/>
  <c r="CZ37" i="8"/>
  <c r="CL14" i="8"/>
  <c r="CM14" i="8" s="1"/>
  <c r="CL12" i="8"/>
  <c r="CM12" i="8" s="1"/>
  <c r="CL41" i="8"/>
  <c r="EP109" i="8"/>
  <c r="EP107" i="8"/>
  <c r="EP63" i="8"/>
  <c r="EP62" i="8"/>
  <c r="EP37" i="8"/>
  <c r="EP35" i="8"/>
  <c r="EP106" i="8"/>
  <c r="AH83" i="8"/>
  <c r="AH91" i="8"/>
  <c r="AH17" i="8"/>
  <c r="AI17" i="8" s="1"/>
  <c r="AH82" i="8"/>
  <c r="AH80" i="8"/>
  <c r="FR64" i="8"/>
  <c r="FR35" i="8"/>
  <c r="FR74" i="8"/>
  <c r="FR36" i="8"/>
  <c r="BJ86" i="8"/>
  <c r="BJ57" i="8"/>
  <c r="BJ95" i="8"/>
  <c r="BJ108" i="8"/>
  <c r="BJ97" i="8"/>
  <c r="BJ45" i="8"/>
  <c r="BJ76" i="8"/>
  <c r="BJ72" i="8"/>
  <c r="BJ8" i="8"/>
  <c r="BK8" i="8" s="1"/>
  <c r="BJ20" i="8"/>
  <c r="BK20" i="8" s="1"/>
  <c r="EB51" i="8"/>
  <c r="EB9" i="8"/>
  <c r="EC9" i="8" s="1"/>
  <c r="EB7" i="8"/>
  <c r="EC7" i="8" s="1"/>
  <c r="EB41" i="8"/>
  <c r="EB34" i="8"/>
  <c r="EB21" i="8"/>
  <c r="EB19" i="8"/>
  <c r="EB6" i="8"/>
  <c r="EC6" i="8" s="1"/>
  <c r="EB29" i="8"/>
  <c r="EB27" i="8"/>
  <c r="GJ27" i="8"/>
  <c r="GE27" i="8"/>
  <c r="GJ55" i="8"/>
  <c r="GE55" i="8"/>
  <c r="FH28" i="8"/>
  <c r="FC28" i="8"/>
  <c r="FH78" i="8"/>
  <c r="FC78" i="8"/>
  <c r="FH102" i="8"/>
  <c r="FC102" i="8"/>
  <c r="FH57" i="8"/>
  <c r="FC57" i="8"/>
  <c r="FH85" i="8"/>
  <c r="FC85" i="8"/>
  <c r="EF65" i="8"/>
  <c r="EA65" i="8"/>
  <c r="EA36" i="8"/>
  <c r="EF13" i="8"/>
  <c r="EA13" i="8"/>
  <c r="ED12" i="8" s="1"/>
  <c r="DD33" i="8"/>
  <c r="CY33" i="8"/>
  <c r="DD67" i="8"/>
  <c r="CY67" i="8"/>
  <c r="DD12" i="8"/>
  <c r="CY12" i="8"/>
  <c r="DB11" i="8" s="1"/>
  <c r="CB113" i="8"/>
  <c r="BW113" i="8"/>
  <c r="CB14" i="8"/>
  <c r="BW14" i="8"/>
  <c r="BZ13" i="8" s="1"/>
  <c r="CB32" i="8"/>
  <c r="BW32" i="8"/>
  <c r="CB84" i="8"/>
  <c r="BW84" i="8"/>
  <c r="AZ108" i="8"/>
  <c r="AU108" i="8"/>
  <c r="AU71" i="8"/>
  <c r="AU54" i="8"/>
  <c r="AZ25" i="8"/>
  <c r="AU25" i="8"/>
  <c r="FV87" i="8"/>
  <c r="FQ87" i="8"/>
  <c r="FV55" i="8"/>
  <c r="FQ55" i="8"/>
  <c r="FV23" i="8"/>
  <c r="FQ23" i="8"/>
  <c r="FT22" i="8" s="1"/>
  <c r="FV78" i="8"/>
  <c r="FQ78" i="8"/>
  <c r="FQ46" i="8"/>
  <c r="FV14" i="8"/>
  <c r="FQ14" i="8"/>
  <c r="FT13" i="8" s="1"/>
  <c r="ET103" i="8"/>
  <c r="EO103" i="8"/>
  <c r="ET37" i="8"/>
  <c r="EO37" i="8"/>
  <c r="ET73" i="8"/>
  <c r="EO73" i="8"/>
  <c r="EO61" i="8"/>
  <c r="ET79" i="8"/>
  <c r="EO79" i="8"/>
  <c r="ET97" i="8"/>
  <c r="EO97" i="8"/>
  <c r="ET115" i="8"/>
  <c r="EO115" i="8"/>
  <c r="ET74" i="8"/>
  <c r="EO74" i="8"/>
  <c r="ET80" i="8"/>
  <c r="EO80" i="8"/>
  <c r="ET62" i="8"/>
  <c r="EO62" i="8"/>
  <c r="DR32" i="8"/>
  <c r="DM32" i="8"/>
  <c r="DR24" i="8"/>
  <c r="DM24" i="8"/>
  <c r="DR12" i="8"/>
  <c r="DM12" i="8"/>
  <c r="DP11" i="8" s="1"/>
  <c r="DR67" i="8"/>
  <c r="DM67" i="8"/>
  <c r="DR43" i="8"/>
  <c r="DM43" i="8"/>
  <c r="DR50" i="8"/>
  <c r="DM50" i="8"/>
  <c r="DM46" i="8"/>
  <c r="DR8" i="8"/>
  <c r="DM8" i="8"/>
  <c r="DP7" i="8" s="1"/>
  <c r="CP75" i="8"/>
  <c r="CK75" i="8"/>
  <c r="CP69" i="8"/>
  <c r="CK69" i="8"/>
  <c r="CP47" i="8"/>
  <c r="CK47" i="8"/>
  <c r="CP19" i="8"/>
  <c r="CK19" i="8"/>
  <c r="CN18" i="8" s="1"/>
  <c r="CP65" i="8"/>
  <c r="CK65" i="8"/>
  <c r="CP80" i="8"/>
  <c r="CK80" i="8"/>
  <c r="CP64" i="8"/>
  <c r="CK64" i="8"/>
  <c r="CP82" i="8"/>
  <c r="CK82" i="8"/>
  <c r="CP18" i="8"/>
  <c r="CK18" i="8"/>
  <c r="CN17" i="8" s="1"/>
  <c r="CP38" i="8"/>
  <c r="CK38" i="8"/>
  <c r="BI71" i="8"/>
  <c r="BN75" i="8"/>
  <c r="BI75" i="8"/>
  <c r="BN95" i="8"/>
  <c r="BI95" i="8"/>
  <c r="BN115" i="8"/>
  <c r="BI115" i="8"/>
  <c r="BN50" i="8"/>
  <c r="BI50" i="8"/>
  <c r="BN82" i="8"/>
  <c r="BI82" i="8"/>
  <c r="BN60" i="8"/>
  <c r="BI60" i="8"/>
  <c r="BN65" i="8"/>
  <c r="BI65" i="8"/>
  <c r="BI106" i="8"/>
  <c r="BN64" i="8"/>
  <c r="BI64" i="8"/>
  <c r="BN9" i="8"/>
  <c r="BI9" i="8"/>
  <c r="BL8" i="8" s="1"/>
  <c r="BN78" i="8"/>
  <c r="BI78" i="8"/>
  <c r="BN33" i="8"/>
  <c r="BI33" i="8"/>
  <c r="BN32" i="8"/>
  <c r="BI32" i="8"/>
  <c r="AL39" i="8"/>
  <c r="AG39" i="8"/>
  <c r="AL79" i="8"/>
  <c r="AG79" i="8"/>
  <c r="AL97" i="8"/>
  <c r="AG97" i="8"/>
  <c r="AL85" i="8"/>
  <c r="AG85" i="8"/>
  <c r="AL70" i="8"/>
  <c r="AG70" i="8"/>
  <c r="AL22" i="8"/>
  <c r="AG22" i="8"/>
  <c r="AJ21" i="8" s="1"/>
  <c r="AL42" i="8"/>
  <c r="AG42" i="8"/>
  <c r="AL94" i="8"/>
  <c r="AG94" i="8"/>
  <c r="AL52" i="8"/>
  <c r="AG52" i="8"/>
  <c r="AL9" i="8"/>
  <c r="AG9" i="8"/>
  <c r="AJ8" i="8" s="1"/>
  <c r="AL72" i="8"/>
  <c r="AG72" i="8"/>
  <c r="AL29" i="8"/>
  <c r="AG29" i="8"/>
  <c r="FD93" i="8"/>
  <c r="FD91" i="8"/>
  <c r="FD14" i="8"/>
  <c r="FE14" i="8" s="1"/>
  <c r="FD73" i="8"/>
  <c r="FD72" i="8"/>
  <c r="FD10" i="8"/>
  <c r="FE10" i="8" s="1"/>
  <c r="FD8" i="8"/>
  <c r="FE8" i="8" s="1"/>
  <c r="FD44" i="8"/>
  <c r="FD39" i="8"/>
  <c r="FD79" i="8"/>
  <c r="FD15" i="8"/>
  <c r="FE15" i="8" s="1"/>
  <c r="FD42" i="8"/>
  <c r="AV77" i="8"/>
  <c r="AV85" i="8"/>
  <c r="AV37" i="8"/>
  <c r="AV15" i="8"/>
  <c r="AW15" i="8" s="1"/>
  <c r="AV76" i="8"/>
  <c r="AV44" i="8"/>
  <c r="AV12" i="8"/>
  <c r="AW12" i="8" s="1"/>
  <c r="AV86" i="8"/>
  <c r="AV54" i="8"/>
  <c r="AV22" i="8"/>
  <c r="AW22" i="8" s="1"/>
  <c r="DN52" i="8"/>
  <c r="DN36" i="8"/>
  <c r="DN69" i="8"/>
  <c r="DN67" i="8"/>
  <c r="DN7" i="8"/>
  <c r="DO7" i="8" s="1"/>
  <c r="DN59" i="8"/>
  <c r="DN22" i="8"/>
  <c r="DN33" i="8"/>
  <c r="DN28" i="8"/>
  <c r="GF13" i="8"/>
  <c r="GG13" i="8" s="1"/>
  <c r="GF65" i="8"/>
  <c r="GF49" i="8"/>
  <c r="GF62" i="8"/>
  <c r="GF60" i="8"/>
  <c r="GF30" i="8"/>
  <c r="GF28" i="8"/>
  <c r="GF75" i="8"/>
  <c r="GF43" i="8"/>
  <c r="GF11" i="8"/>
  <c r="GG11" i="8" s="1"/>
  <c r="BX8" i="8"/>
  <c r="BY8" i="8" s="1"/>
  <c r="BX31" i="8"/>
  <c r="BX6" i="8"/>
  <c r="BY6" i="8" s="1"/>
  <c r="BX86" i="8"/>
  <c r="BX84" i="8"/>
  <c r="BX22" i="8"/>
  <c r="BY22" i="8" s="1"/>
  <c r="BX20" i="8"/>
  <c r="BY20" i="8" s="1"/>
  <c r="BX69" i="8"/>
  <c r="BX55" i="8"/>
  <c r="BX59" i="8"/>
  <c r="CZ84" i="8"/>
  <c r="CZ82" i="8"/>
  <c r="CZ18" i="8"/>
  <c r="DA18" i="8" s="1"/>
  <c r="CZ74" i="8"/>
  <c r="CZ28" i="8"/>
  <c r="CZ49" i="8"/>
  <c r="CZ47" i="8"/>
  <c r="CZ32" i="8"/>
  <c r="CZ62" i="8"/>
  <c r="CZ72" i="8"/>
  <c r="CZ15" i="8"/>
  <c r="DA15" i="8" s="1"/>
  <c r="CL62" i="8"/>
  <c r="CL71" i="8"/>
  <c r="CL43" i="8"/>
  <c r="CL66" i="8"/>
  <c r="CL29" i="8"/>
  <c r="CL79" i="8"/>
  <c r="CL15" i="8"/>
  <c r="CM15" i="8" s="1"/>
  <c r="CL32" i="8"/>
  <c r="CL45" i="8"/>
  <c r="CL58" i="8"/>
  <c r="EP29" i="8"/>
  <c r="EP27" i="8"/>
  <c r="EP52" i="8"/>
  <c r="EP44" i="8"/>
  <c r="EP39" i="8"/>
  <c r="EP49" i="8"/>
  <c r="EP55" i="8"/>
  <c r="EP9" i="8"/>
  <c r="EQ9" i="8" s="1"/>
  <c r="EP7" i="8"/>
  <c r="EQ7" i="8" s="1"/>
  <c r="EP14" i="8"/>
  <c r="EQ14" i="8" s="1"/>
  <c r="EP56" i="8"/>
  <c r="EP97" i="8"/>
  <c r="EP33" i="8"/>
  <c r="EP6" i="8"/>
  <c r="EQ6" i="8" s="1"/>
  <c r="AH38" i="8"/>
  <c r="AH18" i="8"/>
  <c r="AI18" i="8" s="1"/>
  <c r="AH94" i="8"/>
  <c r="AH70" i="8"/>
  <c r="AH75" i="8"/>
  <c r="AH87" i="8"/>
  <c r="AH74" i="8"/>
  <c r="AH37" i="8"/>
  <c r="AH55" i="8"/>
  <c r="AH72" i="8"/>
  <c r="AH8" i="8"/>
  <c r="AI8" i="8" s="1"/>
  <c r="AH71" i="8"/>
  <c r="AH7" i="8"/>
  <c r="AI7" i="8" s="1"/>
  <c r="FR87" i="8"/>
  <c r="FR26" i="8"/>
  <c r="FR16" i="8"/>
  <c r="FS16" i="8" s="1"/>
  <c r="FR23" i="8"/>
  <c r="FS23" i="8" s="1"/>
  <c r="FR29" i="8"/>
  <c r="FR47" i="8"/>
  <c r="FR69" i="8"/>
  <c r="FR27" i="8"/>
  <c r="FR49" i="8"/>
  <c r="BJ42" i="8"/>
  <c r="BJ56" i="8"/>
  <c r="BJ82" i="8"/>
  <c r="BJ99" i="8"/>
  <c r="BJ27" i="8"/>
  <c r="BK27" i="8" s="1"/>
  <c r="BJ73" i="8"/>
  <c r="BJ88" i="8"/>
  <c r="BJ106" i="8"/>
  <c r="BJ37" i="8"/>
  <c r="BJ70" i="8"/>
  <c r="BJ63" i="8"/>
  <c r="BJ75" i="8"/>
  <c r="BJ11" i="8"/>
  <c r="BK11" i="8" s="1"/>
  <c r="EB66" i="8"/>
  <c r="EB68" i="8"/>
  <c r="EB36" i="8"/>
  <c r="EB58" i="8"/>
  <c r="EB28" i="8"/>
  <c r="EB26" i="8"/>
  <c r="EB12" i="8"/>
  <c r="EC12" i="8" s="1"/>
  <c r="EB64" i="8"/>
  <c r="FV102" i="8"/>
  <c r="FQ102" i="8"/>
  <c r="FV100" i="8"/>
  <c r="FQ100" i="8"/>
  <c r="GJ59" i="8"/>
  <c r="GE59" i="8"/>
  <c r="GJ77" i="8"/>
  <c r="GE77" i="8"/>
  <c r="GJ79" i="8"/>
  <c r="GE79" i="8"/>
  <c r="GJ17" i="8"/>
  <c r="GE17" i="8"/>
  <c r="GH16" i="8" s="1"/>
  <c r="GE71" i="8"/>
  <c r="GJ60" i="8"/>
  <c r="GE60" i="8"/>
  <c r="GJ58" i="8"/>
  <c r="GE58" i="8"/>
  <c r="GJ48" i="8"/>
  <c r="GE48" i="8"/>
  <c r="GJ70" i="8"/>
  <c r="GE70" i="8"/>
  <c r="GJ7" i="8"/>
  <c r="GE7" i="8"/>
  <c r="GH6" i="8" s="1"/>
  <c r="FH60" i="8"/>
  <c r="FC60" i="8"/>
  <c r="FH42" i="8"/>
  <c r="FC42" i="8"/>
  <c r="FC16" i="8"/>
  <c r="FF15" i="8" s="1"/>
  <c r="FH50" i="8"/>
  <c r="FC50" i="8"/>
  <c r="FH84" i="8"/>
  <c r="FC84" i="8"/>
  <c r="FH27" i="8"/>
  <c r="FC27" i="8"/>
  <c r="FC11" i="8"/>
  <c r="FF10" i="8" s="1"/>
  <c r="FC41" i="8"/>
  <c r="FH17" i="8"/>
  <c r="FC17" i="8"/>
  <c r="FF16" i="8" s="1"/>
  <c r="FH39" i="8"/>
  <c r="FC39" i="8"/>
  <c r="FH77" i="8"/>
  <c r="FC77" i="8"/>
  <c r="FH13" i="8"/>
  <c r="FC13" i="8"/>
  <c r="FF12" i="8" s="1"/>
  <c r="EF38" i="8"/>
  <c r="EA38" i="8"/>
  <c r="EF62" i="8"/>
  <c r="EA62" i="8"/>
  <c r="EF44" i="8"/>
  <c r="EA44" i="8"/>
  <c r="EF32" i="8"/>
  <c r="EA32" i="8"/>
  <c r="EA16" i="8"/>
  <c r="ED15" i="8" s="1"/>
  <c r="EA31" i="8"/>
  <c r="EA51" i="8"/>
  <c r="EF8" i="8"/>
  <c r="EA8" i="8"/>
  <c r="ED7" i="8" s="1"/>
  <c r="DD30" i="8"/>
  <c r="CY30" i="8"/>
  <c r="DD57" i="8"/>
  <c r="CY57" i="8"/>
  <c r="DD77" i="8"/>
  <c r="CY77" i="8"/>
  <c r="DD49" i="8"/>
  <c r="CY49" i="8"/>
  <c r="CY6" i="8"/>
  <c r="DD15" i="8"/>
  <c r="CY15" i="8"/>
  <c r="DB14" i="8" s="1"/>
  <c r="DD55" i="8"/>
  <c r="CY55" i="8"/>
  <c r="DD48" i="8"/>
  <c r="CY48" i="8"/>
  <c r="DD68" i="8"/>
  <c r="CY68" i="8"/>
  <c r="DD9" i="8"/>
  <c r="CY9" i="8"/>
  <c r="DB8" i="8" s="1"/>
  <c r="CB23" i="8"/>
  <c r="BW23" i="8"/>
  <c r="BZ22" i="8" s="1"/>
  <c r="CB87" i="8"/>
  <c r="BW87" i="8"/>
  <c r="CB15" i="8"/>
  <c r="BW15" i="8"/>
  <c r="BZ14" i="8" s="1"/>
  <c r="CB69" i="8"/>
  <c r="BW69" i="8"/>
  <c r="CB103" i="8"/>
  <c r="BW103" i="8"/>
  <c r="CB98" i="8"/>
  <c r="BW98" i="8"/>
  <c r="CB78" i="8"/>
  <c r="BW78" i="8"/>
  <c r="BW106" i="8"/>
  <c r="BW86" i="8"/>
  <c r="CB88" i="8"/>
  <c r="BW88" i="8"/>
  <c r="CB24" i="8"/>
  <c r="BW24" i="8"/>
  <c r="BZ23" i="8" s="1"/>
  <c r="BW76" i="8"/>
  <c r="CB12" i="8"/>
  <c r="BW12" i="8"/>
  <c r="BZ11" i="8" s="1"/>
  <c r="AU92" i="8"/>
  <c r="AU11" i="8"/>
  <c r="AX10" i="8" s="1"/>
  <c r="AU36" i="8"/>
  <c r="AU61" i="8"/>
  <c r="AU79" i="8"/>
  <c r="AU104" i="8"/>
  <c r="AU53" i="8"/>
  <c r="AU87" i="8"/>
  <c r="AZ9" i="8"/>
  <c r="AU9" i="8"/>
  <c r="AX8" i="8" s="1"/>
  <c r="AZ10" i="8"/>
  <c r="AU10" i="8"/>
  <c r="AX9" i="8" s="1"/>
  <c r="AU102" i="8"/>
  <c r="AU34" i="8"/>
  <c r="AZ7" i="8"/>
  <c r="AU7" i="8"/>
  <c r="AX6" i="8" s="1"/>
  <c r="FV53" i="8"/>
  <c r="FQ53" i="8"/>
  <c r="FV45" i="8"/>
  <c r="FQ45" i="8"/>
  <c r="FV25" i="8"/>
  <c r="FQ25" i="8"/>
  <c r="FQ36" i="8"/>
  <c r="FQ56" i="8"/>
  <c r="FV83" i="8"/>
  <c r="FQ83" i="8"/>
  <c r="FQ51" i="8"/>
  <c r="FV19" i="8"/>
  <c r="FQ19" i="8"/>
  <c r="FT18" i="8" s="1"/>
  <c r="FV74" i="8"/>
  <c r="FQ74" i="8"/>
  <c r="FV42" i="8"/>
  <c r="FQ42" i="8"/>
  <c r="FV10" i="8"/>
  <c r="FQ10" i="8"/>
  <c r="FT9" i="8" s="1"/>
  <c r="ET25" i="8"/>
  <c r="EO25" i="8"/>
  <c r="ER24" i="8" s="1"/>
  <c r="ET69" i="8"/>
  <c r="EO69" i="8"/>
  <c r="ET105" i="8"/>
  <c r="EO105" i="8"/>
  <c r="ET77" i="8"/>
  <c r="EO77" i="8"/>
  <c r="ET95" i="8"/>
  <c r="EO95" i="8"/>
  <c r="ET113" i="8"/>
  <c r="EO113" i="8"/>
  <c r="ET60" i="8"/>
  <c r="EO60" i="8"/>
  <c r="ET44" i="8"/>
  <c r="EO44" i="8"/>
  <c r="ET58" i="8"/>
  <c r="EO58" i="8"/>
  <c r="ET50" i="8"/>
  <c r="EO50" i="8"/>
  <c r="ET72" i="8"/>
  <c r="EO72" i="8"/>
  <c r="ET8" i="8"/>
  <c r="EO8" i="8"/>
  <c r="ER7" i="8" s="1"/>
  <c r="ET54" i="8"/>
  <c r="EO54" i="8"/>
  <c r="DR48" i="8"/>
  <c r="DM48" i="8"/>
  <c r="DR64" i="8"/>
  <c r="DM64" i="8"/>
  <c r="DR40" i="8"/>
  <c r="DM40" i="8"/>
  <c r="DR28" i="8"/>
  <c r="DM28" i="8"/>
  <c r="DM51" i="8"/>
  <c r="DR27" i="8"/>
  <c r="DM27" i="8"/>
  <c r="DR42" i="8"/>
  <c r="DM42" i="8"/>
  <c r="DR38" i="8"/>
  <c r="DM38" i="8"/>
  <c r="CP39" i="8"/>
  <c r="CK39" i="8"/>
  <c r="CP25" i="8"/>
  <c r="CK25" i="8"/>
  <c r="CP27" i="8"/>
  <c r="CK27" i="8"/>
  <c r="CP63" i="8"/>
  <c r="CK63" i="8"/>
  <c r="CP35" i="8"/>
  <c r="CK35" i="8"/>
  <c r="CK81" i="8"/>
  <c r="CP48" i="8"/>
  <c r="CK48" i="8"/>
  <c r="CP32" i="8"/>
  <c r="CK32" i="8"/>
  <c r="CP74" i="8"/>
  <c r="CK74" i="8"/>
  <c r="CP10" i="8"/>
  <c r="CK10" i="8"/>
  <c r="CN9" i="8" s="1"/>
  <c r="CP30" i="8"/>
  <c r="CK30" i="8"/>
  <c r="BN87" i="8"/>
  <c r="BI87" i="8"/>
  <c r="BI111" i="8"/>
  <c r="BN98" i="8"/>
  <c r="BI98" i="8"/>
  <c r="BN24" i="8"/>
  <c r="BI24" i="8"/>
  <c r="BL23" i="8" s="1"/>
  <c r="BI61" i="8"/>
  <c r="BN49" i="8"/>
  <c r="BI49" i="8"/>
  <c r="BN54" i="8"/>
  <c r="BI54" i="8"/>
  <c r="BI101" i="8"/>
  <c r="BN58" i="8"/>
  <c r="BI58" i="8"/>
  <c r="BI116" i="8"/>
  <c r="BN73" i="8"/>
  <c r="BI73" i="8"/>
  <c r="BN25" i="8"/>
  <c r="BI25" i="8"/>
  <c r="BL24" i="8" s="1"/>
  <c r="BI26" i="8"/>
  <c r="BL25" i="8" s="1"/>
  <c r="AL103" i="8"/>
  <c r="AG103" i="8"/>
  <c r="AL95" i="8"/>
  <c r="AG95" i="8"/>
  <c r="AL27" i="8"/>
  <c r="AG27" i="8"/>
  <c r="AG86" i="8"/>
  <c r="AL74" i="8"/>
  <c r="AG74" i="8"/>
  <c r="AL49" i="8"/>
  <c r="AG49" i="8"/>
  <c r="AL69" i="8"/>
  <c r="AG69" i="8"/>
  <c r="AL37" i="8"/>
  <c r="AG37" i="8"/>
  <c r="AL89" i="8"/>
  <c r="AG89" i="8"/>
  <c r="AG46" i="8"/>
  <c r="AL109" i="8"/>
  <c r="AG109" i="8"/>
  <c r="AG66" i="8"/>
  <c r="AL24" i="8"/>
  <c r="AG24" i="8"/>
  <c r="AJ23" i="8" s="1"/>
  <c r="FD9" i="8"/>
  <c r="FE9" i="8" s="1"/>
  <c r="FD29" i="8"/>
  <c r="FD27" i="8"/>
  <c r="FD66" i="8"/>
  <c r="FD64" i="8"/>
  <c r="FD98" i="8"/>
  <c r="FD63" i="8"/>
  <c r="FD101" i="8"/>
  <c r="FD99" i="8"/>
  <c r="FD37" i="8"/>
  <c r="FD35" i="8"/>
  <c r="FD30" i="8"/>
  <c r="FD70" i="8"/>
  <c r="FD6" i="8"/>
  <c r="FE6" i="8" s="1"/>
  <c r="AV51" i="8"/>
  <c r="AV35" i="8"/>
  <c r="AV75" i="8"/>
  <c r="AV65" i="8"/>
  <c r="AV63" i="8"/>
  <c r="AV41" i="8"/>
  <c r="AV39" i="8"/>
  <c r="AV27" i="8"/>
  <c r="AV104" i="8"/>
  <c r="AV72" i="8"/>
  <c r="AV40" i="8"/>
  <c r="AV10" i="8"/>
  <c r="AW10" i="8" s="1"/>
  <c r="AV8" i="8"/>
  <c r="AW8" i="8" s="1"/>
  <c r="AV82" i="8"/>
  <c r="AV50" i="8"/>
  <c r="DN12" i="8"/>
  <c r="DO12" i="8" s="1"/>
  <c r="DN45" i="8"/>
  <c r="DN43" i="8"/>
  <c r="DN54" i="8"/>
  <c r="DN16" i="8"/>
  <c r="DO16" i="8" s="1"/>
  <c r="DN24" i="8"/>
  <c r="DN21" i="8"/>
  <c r="DN19" i="8"/>
  <c r="GF33" i="8"/>
  <c r="GF58" i="8"/>
  <c r="GF56" i="8"/>
  <c r="GF26" i="8"/>
  <c r="GF24" i="8"/>
  <c r="GF71" i="8"/>
  <c r="GF39" i="8"/>
  <c r="GF9" i="8"/>
  <c r="GG9" i="8" s="1"/>
  <c r="GF7" i="8"/>
  <c r="GG7" i="8" s="1"/>
  <c r="GF22" i="8"/>
  <c r="BX33" i="8"/>
  <c r="BX47" i="8"/>
  <c r="BX113" i="8"/>
  <c r="BX85" i="8"/>
  <c r="BX89" i="8"/>
  <c r="BX25" i="8"/>
  <c r="BY25" i="8" s="1"/>
  <c r="BX75" i="8"/>
  <c r="BX11" i="8"/>
  <c r="BY11" i="8" s="1"/>
  <c r="BX62" i="8"/>
  <c r="BX60" i="8"/>
  <c r="BX50" i="8"/>
  <c r="CZ73" i="8"/>
  <c r="CZ71" i="8"/>
  <c r="CZ65" i="8"/>
  <c r="CZ63" i="8"/>
  <c r="CZ17" i="8"/>
  <c r="DA17" i="8" s="1"/>
  <c r="CZ26" i="8"/>
  <c r="CZ21" i="8"/>
  <c r="CZ36" i="8"/>
  <c r="CZ51" i="8"/>
  <c r="CZ61" i="8"/>
  <c r="CZ10" i="8"/>
  <c r="DA10" i="8" s="1"/>
  <c r="CL35" i="8"/>
  <c r="CL44" i="8"/>
  <c r="CL57" i="8"/>
  <c r="CL22" i="8"/>
  <c r="CL20" i="8"/>
  <c r="CM20" i="8" s="1"/>
  <c r="CL74" i="8"/>
  <c r="CL23" i="8"/>
  <c r="CL36" i="8"/>
  <c r="CL49" i="8"/>
  <c r="EP100" i="8"/>
  <c r="EP20" i="8"/>
  <c r="EQ20" i="8" s="1"/>
  <c r="EP93" i="8"/>
  <c r="EP91" i="8"/>
  <c r="EP101" i="8"/>
  <c r="EP99" i="8"/>
  <c r="EP36" i="8"/>
  <c r="EP78" i="8"/>
  <c r="EP108" i="8"/>
  <c r="EP95" i="8"/>
  <c r="EP111" i="8"/>
  <c r="EP47" i="8"/>
  <c r="EP92" i="8"/>
  <c r="EP28" i="8"/>
  <c r="AH29" i="8"/>
  <c r="AH106" i="8"/>
  <c r="AH104" i="8"/>
  <c r="AH88" i="8"/>
  <c r="AH89" i="8"/>
  <c r="AH61" i="8"/>
  <c r="AH68" i="8"/>
  <c r="AH66" i="8"/>
  <c r="AH28" i="8"/>
  <c r="AH46" i="8"/>
  <c r="AH63" i="8"/>
  <c r="AH53" i="8"/>
  <c r="AH62" i="8"/>
  <c r="FR71" i="8"/>
  <c r="FR39" i="8"/>
  <c r="FR85" i="8"/>
  <c r="FR84" i="8"/>
  <c r="FR20" i="8"/>
  <c r="FS20" i="8" s="1"/>
  <c r="FR38" i="8"/>
  <c r="FR60" i="8"/>
  <c r="FR82" i="8"/>
  <c r="FR18" i="8"/>
  <c r="FS18" i="8" s="1"/>
  <c r="FR40" i="8"/>
  <c r="BJ60" i="8"/>
  <c r="BJ114" i="8"/>
  <c r="BJ36" i="8"/>
  <c r="BJ50" i="8"/>
  <c r="BJ90" i="8"/>
  <c r="BJ19" i="8"/>
  <c r="BK19" i="8" s="1"/>
  <c r="BJ67" i="8"/>
  <c r="BJ78" i="8"/>
  <c r="BJ101" i="8"/>
  <c r="BJ23" i="8"/>
  <c r="BK23" i="8" s="1"/>
  <c r="BJ64" i="8"/>
  <c r="BJ54" i="8"/>
  <c r="BJ66" i="8"/>
  <c r="BJ47" i="8"/>
  <c r="EB24" i="8"/>
  <c r="EB23" i="8"/>
  <c r="EB30" i="8"/>
  <c r="EB13" i="8"/>
  <c r="EC13" i="8" s="1"/>
  <c r="EB61" i="8"/>
  <c r="EB46" i="8"/>
  <c r="EB59" i="8"/>
  <c r="EB16" i="8"/>
  <c r="EC16" i="8" s="1"/>
  <c r="BN53" i="8"/>
  <c r="BI53" i="8"/>
  <c r="BN110" i="8"/>
  <c r="BI110" i="8"/>
  <c r="BN68" i="8"/>
  <c r="BI68" i="8"/>
  <c r="BN17" i="8"/>
  <c r="BI17" i="8"/>
  <c r="BL16" i="8" s="1"/>
  <c r="AL15" i="8"/>
  <c r="AG15" i="8"/>
  <c r="AJ14" i="8" s="1"/>
  <c r="AL19" i="8"/>
  <c r="AG19" i="8"/>
  <c r="AJ18" i="8" s="1"/>
  <c r="AL43" i="8"/>
  <c r="AG43" i="8"/>
  <c r="AG76" i="8"/>
  <c r="AL54" i="8"/>
  <c r="AG54" i="8"/>
  <c r="AL28" i="8"/>
  <c r="AG28" i="8"/>
  <c r="AL58" i="8"/>
  <c r="AG58" i="8"/>
  <c r="AG26" i="8"/>
  <c r="AL84" i="8"/>
  <c r="AG84" i="8"/>
  <c r="AG41" i="8"/>
  <c r="AL104" i="8"/>
  <c r="AG104" i="8"/>
  <c r="AG61" i="8"/>
  <c r="AL18" i="8"/>
  <c r="AG18" i="8"/>
  <c r="AJ17" i="8" s="1"/>
  <c r="FD94" i="8"/>
  <c r="FD68" i="8"/>
  <c r="FD84" i="8"/>
  <c r="FD52" i="8"/>
  <c r="FD36" i="8"/>
  <c r="FD54" i="8"/>
  <c r="FD26" i="8"/>
  <c r="FD25" i="8"/>
  <c r="FD65" i="8"/>
  <c r="FD92" i="8"/>
  <c r="FD28" i="8"/>
  <c r="AV23" i="8"/>
  <c r="AW23" i="8" s="1"/>
  <c r="AV61" i="8"/>
  <c r="AV53" i="8"/>
  <c r="AV17" i="8"/>
  <c r="AW17" i="8" s="1"/>
  <c r="AV100" i="8"/>
  <c r="AV68" i="8"/>
  <c r="AV36" i="8"/>
  <c r="AV78" i="8"/>
  <c r="AV46" i="8"/>
  <c r="AV14" i="8"/>
  <c r="AW14" i="8" s="1"/>
  <c r="DN57" i="8"/>
  <c r="DN18" i="8"/>
  <c r="DN48" i="8"/>
  <c r="DN37" i="8"/>
  <c r="DN35" i="8"/>
  <c r="DN9" i="8"/>
  <c r="DO9" i="8" s="1"/>
  <c r="DN15" i="8"/>
  <c r="DO15" i="8" s="1"/>
  <c r="DN10" i="8"/>
  <c r="DO10" i="8" s="1"/>
  <c r="GF73" i="8"/>
  <c r="GF87" i="8"/>
  <c r="GF85" i="8"/>
  <c r="GF84" i="8"/>
  <c r="GF86" i="8"/>
  <c r="GF54" i="8"/>
  <c r="GF52" i="8"/>
  <c r="GF20" i="8"/>
  <c r="GG20" i="8" s="1"/>
  <c r="GF67" i="8"/>
  <c r="GF35" i="8"/>
  <c r="GF18" i="8"/>
  <c r="GG18" i="8" s="1"/>
  <c r="BX21" i="8"/>
  <c r="BY21" i="8" s="1"/>
  <c r="BX81" i="8"/>
  <c r="BX35" i="8"/>
  <c r="BX106" i="8"/>
  <c r="BX104" i="8"/>
  <c r="BX78" i="8"/>
  <c r="BX76" i="8"/>
  <c r="BX80" i="8"/>
  <c r="BX16" i="8"/>
  <c r="BY16" i="8" s="1"/>
  <c r="BX66" i="8"/>
  <c r="BX117" i="8"/>
  <c r="BX115" i="8"/>
  <c r="BX51" i="8"/>
  <c r="BX105" i="8"/>
  <c r="BX41" i="8"/>
  <c r="BX45" i="8"/>
  <c r="CZ44" i="8"/>
  <c r="CZ42" i="8"/>
  <c r="CZ70" i="8"/>
  <c r="CZ80" i="8"/>
  <c r="CZ16" i="8"/>
  <c r="DA16" i="8" s="1"/>
  <c r="CZ46" i="8"/>
  <c r="CZ56" i="8"/>
  <c r="CZ9" i="8"/>
  <c r="DA9" i="8" s="1"/>
  <c r="CL34" i="8"/>
  <c r="CL21" i="8"/>
  <c r="CM21" i="8" s="1"/>
  <c r="CL78" i="8"/>
  <c r="CL48" i="8"/>
  <c r="CL11" i="8"/>
  <c r="CM11" i="8" s="1"/>
  <c r="CL65" i="8"/>
  <c r="CL82" i="8"/>
  <c r="CL27" i="8"/>
  <c r="CL40" i="8"/>
  <c r="EP113" i="8"/>
  <c r="EP115" i="8"/>
  <c r="EP69" i="8"/>
  <c r="EP67" i="8"/>
  <c r="EP77" i="8"/>
  <c r="EP75" i="8"/>
  <c r="EP31" i="8"/>
  <c r="EP72" i="8"/>
  <c r="EP90" i="8"/>
  <c r="EP102" i="8"/>
  <c r="EP38" i="8"/>
  <c r="EP85" i="8"/>
  <c r="EP83" i="8"/>
  <c r="EP19" i="8"/>
  <c r="EQ19" i="8" s="1"/>
  <c r="AH85" i="8"/>
  <c r="AH79" i="8"/>
  <c r="AH43" i="8"/>
  <c r="AH52" i="8"/>
  <c r="AH27" i="8"/>
  <c r="AH59" i="8"/>
  <c r="AH67" i="8"/>
  <c r="AH45" i="8"/>
  <c r="AH21" i="8"/>
  <c r="AI21" i="8" s="1"/>
  <c r="AH19" i="8"/>
  <c r="AI19" i="8" s="1"/>
  <c r="AH41" i="8"/>
  <c r="AH54" i="8"/>
  <c r="AH44" i="8"/>
  <c r="AH57" i="8"/>
  <c r="FR46" i="8"/>
  <c r="FR14" i="8"/>
  <c r="FS14" i="8" s="1"/>
  <c r="FR78" i="8"/>
  <c r="FR73" i="8"/>
  <c r="FR75" i="8"/>
  <c r="FR13" i="8"/>
  <c r="FS13" i="8" s="1"/>
  <c r="FR11" i="8"/>
  <c r="FS11" i="8" s="1"/>
  <c r="FR33" i="8"/>
  <c r="FR51" i="8"/>
  <c r="FR77" i="8"/>
  <c r="FR31" i="8"/>
  <c r="BJ21" i="8"/>
  <c r="BK21" i="8" s="1"/>
  <c r="BJ35" i="8"/>
  <c r="BJ18" i="8"/>
  <c r="BK18" i="8" s="1"/>
  <c r="BJ28" i="8"/>
  <c r="BK28" i="8" s="1"/>
  <c r="BJ85" i="8"/>
  <c r="BJ14" i="8"/>
  <c r="BK14" i="8" s="1"/>
  <c r="BJ12" i="8"/>
  <c r="BK12" i="8" s="1"/>
  <c r="BJ55" i="8"/>
  <c r="BJ65" i="8"/>
  <c r="BJ92" i="8"/>
  <c r="BJ16" i="8"/>
  <c r="BK16" i="8" s="1"/>
  <c r="BJ58" i="8"/>
  <c r="BJ49" i="8"/>
  <c r="BJ61" i="8"/>
  <c r="BJ38" i="8"/>
  <c r="EB60" i="8"/>
  <c r="EB10" i="8"/>
  <c r="EC10" i="8" s="1"/>
  <c r="EB8" i="8"/>
  <c r="EC8" i="8" s="1"/>
  <c r="EB57" i="8"/>
  <c r="EB50" i="8"/>
  <c r="EB55" i="8"/>
  <c r="EB18" i="8"/>
  <c r="EB53" i="8"/>
  <c r="EB11" i="8"/>
  <c r="EC11" i="8" s="1"/>
  <c r="FR93" i="8"/>
  <c r="FV92" i="8"/>
  <c r="FQ92" i="8"/>
  <c r="FQ101" i="8"/>
  <c r="GE41" i="8"/>
  <c r="GJ43" i="8"/>
  <c r="GE43" i="8"/>
  <c r="GE61" i="8"/>
  <c r="GJ49" i="8"/>
  <c r="GE49" i="8"/>
  <c r="GE21" i="8"/>
  <c r="GJ52" i="8"/>
  <c r="GE52" i="8"/>
  <c r="GJ82" i="8"/>
  <c r="GE82" i="8"/>
  <c r="GE26" i="8"/>
  <c r="GJ32" i="8"/>
  <c r="GE32" i="8"/>
  <c r="GJ54" i="8"/>
  <c r="GE54" i="8"/>
  <c r="FC56" i="8"/>
  <c r="FH30" i="8"/>
  <c r="FC30" i="8"/>
  <c r="FH12" i="8"/>
  <c r="FC12" i="8"/>
  <c r="FF11" i="8" s="1"/>
  <c r="FH48" i="8"/>
  <c r="FC48" i="8"/>
  <c r="FH82" i="8"/>
  <c r="FC82" i="8"/>
  <c r="FH22" i="8"/>
  <c r="FC22" i="8"/>
  <c r="FF21" i="8" s="1"/>
  <c r="FH59" i="8"/>
  <c r="FC59" i="8"/>
  <c r="FH99" i="8"/>
  <c r="FC99" i="8"/>
  <c r="FH9" i="8"/>
  <c r="FC9" i="8"/>
  <c r="FF8" i="8" s="1"/>
  <c r="FH87" i="8"/>
  <c r="FC87" i="8"/>
  <c r="FH23" i="8"/>
  <c r="FC23" i="8"/>
  <c r="FF22" i="8" s="1"/>
  <c r="FC61" i="8"/>
  <c r="EF18" i="8"/>
  <c r="EA18" i="8"/>
  <c r="EA26" i="8"/>
  <c r="EF33" i="8"/>
  <c r="EA33" i="8"/>
  <c r="EF60" i="8"/>
  <c r="EA60" i="8"/>
  <c r="EA11" i="8"/>
  <c r="ED10" i="8" s="1"/>
  <c r="EF63" i="8"/>
  <c r="EA63" i="8"/>
  <c r="EF20" i="8"/>
  <c r="EA20" i="8"/>
  <c r="EF40" i="8"/>
  <c r="EA40" i="8"/>
  <c r="DD37" i="8"/>
  <c r="CY37" i="8"/>
  <c r="CY21" i="8"/>
  <c r="CY46" i="8"/>
  <c r="DD34" i="8"/>
  <c r="CY34" i="8"/>
  <c r="CY81" i="8"/>
  <c r="DD35" i="8"/>
  <c r="CY35" i="8"/>
  <c r="DD59" i="8"/>
  <c r="CY59" i="8"/>
  <c r="DD23" i="8"/>
  <c r="CY23" i="8"/>
  <c r="DD32" i="8"/>
  <c r="CY32" i="8"/>
  <c r="DD52" i="8"/>
  <c r="CY52" i="8"/>
  <c r="BW41" i="8"/>
  <c r="CB55" i="8"/>
  <c r="BW55" i="8"/>
  <c r="CB93" i="8"/>
  <c r="BW93" i="8"/>
  <c r="CB33" i="8"/>
  <c r="BW33" i="8"/>
  <c r="CB47" i="8"/>
  <c r="BW47" i="8"/>
  <c r="BW101" i="8"/>
  <c r="BW91" i="8"/>
  <c r="CB82" i="8"/>
  <c r="BW82" i="8"/>
  <c r="BW26" i="8"/>
  <c r="BZ25" i="8" s="1"/>
  <c r="CB74" i="8"/>
  <c r="BW74" i="8"/>
  <c r="CB54" i="8"/>
  <c r="BW54" i="8"/>
  <c r="CB72" i="8"/>
  <c r="BW72" i="8"/>
  <c r="CB8" i="8"/>
  <c r="BW8" i="8"/>
  <c r="BZ7" i="8" s="1"/>
  <c r="CB60" i="8"/>
  <c r="BW60" i="8"/>
  <c r="AU99" i="8"/>
  <c r="AU43" i="8"/>
  <c r="AU68" i="8"/>
  <c r="AU93" i="8"/>
  <c r="AZ8" i="8"/>
  <c r="AU8" i="8"/>
  <c r="AX7" i="8" s="1"/>
  <c r="AU33" i="8"/>
  <c r="AU85" i="8"/>
  <c r="AU16" i="8"/>
  <c r="AX15" i="8" s="1"/>
  <c r="AU41" i="8"/>
  <c r="AU106" i="8"/>
  <c r="AU94" i="8"/>
  <c r="FV65" i="8"/>
  <c r="FQ65" i="8"/>
  <c r="FV13" i="8"/>
  <c r="FQ13" i="8"/>
  <c r="FT12" i="8" s="1"/>
  <c r="FV84" i="8"/>
  <c r="FQ84" i="8"/>
  <c r="FV20" i="8"/>
  <c r="FQ20" i="8"/>
  <c r="FT19" i="8" s="1"/>
  <c r="FV40" i="8"/>
  <c r="FQ40" i="8"/>
  <c r="FV75" i="8"/>
  <c r="FQ75" i="8"/>
  <c r="FV43" i="8"/>
  <c r="FQ43" i="8"/>
  <c r="FQ11" i="8"/>
  <c r="FT10" i="8" s="1"/>
  <c r="FV34" i="8"/>
  <c r="FQ34" i="8"/>
  <c r="ET53" i="8"/>
  <c r="EO53" i="8"/>
  <c r="ET89" i="8"/>
  <c r="EO89" i="8"/>
  <c r="ET23" i="8"/>
  <c r="EO23" i="8"/>
  <c r="ER22" i="8" s="1"/>
  <c r="ET59" i="8"/>
  <c r="EO59" i="8"/>
  <c r="ET109" i="8"/>
  <c r="EO109" i="8"/>
  <c r="ET17" i="8"/>
  <c r="EO17" i="8"/>
  <c r="ER16" i="8" s="1"/>
  <c r="ET35" i="8"/>
  <c r="EO35" i="8"/>
  <c r="ET92" i="8"/>
  <c r="EO92" i="8"/>
  <c r="ET100" i="8"/>
  <c r="EO100" i="8"/>
  <c r="EO26" i="8"/>
  <c r="ET18" i="8"/>
  <c r="EO18" i="8"/>
  <c r="ER17" i="8" s="1"/>
  <c r="EO56" i="8"/>
  <c r="ET102" i="8"/>
  <c r="EO102" i="8"/>
  <c r="ET38" i="8"/>
  <c r="EO38" i="8"/>
  <c r="DR45" i="8"/>
  <c r="DM45" i="8"/>
  <c r="DM61" i="8"/>
  <c r="DM6" i="8"/>
  <c r="DR60" i="8"/>
  <c r="DM60" i="8"/>
  <c r="DR15" i="8"/>
  <c r="DM15" i="8"/>
  <c r="DP14" i="8" s="1"/>
  <c r="DR55" i="8"/>
  <c r="DM55" i="8"/>
  <c r="DR22" i="8"/>
  <c r="DM22" i="8"/>
  <c r="CK21" i="8"/>
  <c r="CP89" i="8"/>
  <c r="CK89" i="8"/>
  <c r="CP9" i="8"/>
  <c r="CK9" i="8"/>
  <c r="CN8" i="8" s="1"/>
  <c r="CP13" i="8"/>
  <c r="CK13" i="8"/>
  <c r="CN12" i="8" s="1"/>
  <c r="CP67" i="8"/>
  <c r="CK67" i="8"/>
  <c r="CP52" i="8"/>
  <c r="CK52" i="8"/>
  <c r="CK76" i="8"/>
  <c r="CP72" i="8"/>
  <c r="CK72" i="8"/>
  <c r="CP58" i="8"/>
  <c r="CK58" i="8"/>
  <c r="CP78" i="8"/>
  <c r="CK78" i="8"/>
  <c r="CP14" i="8"/>
  <c r="CK14" i="8"/>
  <c r="CN13" i="8" s="1"/>
  <c r="BN15" i="8"/>
  <c r="BI15" i="8"/>
  <c r="BL14" i="8" s="1"/>
  <c r="BN35" i="8"/>
  <c r="BI35" i="8"/>
  <c r="BI56" i="8"/>
  <c r="BN88" i="8"/>
  <c r="BI88" i="8"/>
  <c r="BN118" i="8"/>
  <c r="BI118" i="8"/>
  <c r="BN113" i="8"/>
  <c r="BI113" i="8"/>
  <c r="BI36" i="8"/>
  <c r="BN90" i="8"/>
  <c r="BI90" i="8"/>
  <c r="BN48" i="8"/>
  <c r="BI48" i="8"/>
  <c r="BN105" i="8"/>
  <c r="BI105" i="8"/>
  <c r="BN62" i="8"/>
  <c r="BI62" i="8"/>
  <c r="BN18" i="8"/>
  <c r="BI18" i="8"/>
  <c r="BL17" i="8" s="1"/>
  <c r="BI16" i="8"/>
  <c r="BL15" i="8" s="1"/>
  <c r="AL23" i="8"/>
  <c r="AG23" i="8"/>
  <c r="AJ22" i="8" s="1"/>
  <c r="AL35" i="8"/>
  <c r="AG35" i="8"/>
  <c r="AL59" i="8"/>
  <c r="AG59" i="8"/>
  <c r="AL60" i="8"/>
  <c r="AG60" i="8"/>
  <c r="AL33" i="8"/>
  <c r="AG33" i="8"/>
  <c r="AL48" i="8"/>
  <c r="AG48" i="8"/>
  <c r="AG21" i="8"/>
  <c r="AJ20" i="8" s="1"/>
  <c r="AL78" i="8"/>
  <c r="AG78" i="8"/>
  <c r="AG36" i="8"/>
  <c r="AL98" i="8"/>
  <c r="AG98" i="8"/>
  <c r="AG56" i="8"/>
  <c r="AL13" i="8"/>
  <c r="AG13" i="8"/>
  <c r="AJ12" i="8" s="1"/>
  <c r="FD55" i="8"/>
  <c r="FD77" i="8"/>
  <c r="FD75" i="8"/>
  <c r="FD89" i="8"/>
  <c r="FD23" i="8"/>
  <c r="FE23" i="8" s="1"/>
  <c r="FD49" i="8"/>
  <c r="FD16" i="8"/>
  <c r="FE16" i="8" s="1"/>
  <c r="FD56" i="8"/>
  <c r="FD85" i="8"/>
  <c r="FD83" i="8"/>
  <c r="FD21" i="8"/>
  <c r="FE21" i="8" s="1"/>
  <c r="FD19" i="8"/>
  <c r="FE19" i="8" s="1"/>
  <c r="AV99" i="8"/>
  <c r="AV43" i="8"/>
  <c r="AV33" i="8"/>
  <c r="AV31" i="8"/>
  <c r="AV7" i="8"/>
  <c r="AW7" i="8" s="1"/>
  <c r="AV96" i="8"/>
  <c r="AV64" i="8"/>
  <c r="AV32" i="8"/>
  <c r="AV108" i="8"/>
  <c r="AV106" i="8"/>
  <c r="AV74" i="8"/>
  <c r="AV42" i="8"/>
  <c r="DN58" i="8"/>
  <c r="DN14" i="8"/>
  <c r="DO14" i="8" s="1"/>
  <c r="DN32" i="8"/>
  <c r="DN62" i="8"/>
  <c r="DN41" i="8"/>
  <c r="DN6" i="8"/>
  <c r="DO6" i="8" s="1"/>
  <c r="GF53" i="8"/>
  <c r="GF82" i="8"/>
  <c r="GF80" i="8"/>
  <c r="GF50" i="8"/>
  <c r="GF48" i="8"/>
  <c r="GF16" i="8"/>
  <c r="GG16" i="8" s="1"/>
  <c r="GF63" i="8"/>
  <c r="GF31" i="8"/>
  <c r="GF46" i="8"/>
  <c r="GF14" i="8"/>
  <c r="GG14" i="8" s="1"/>
  <c r="BX91" i="8"/>
  <c r="BX79" i="8"/>
  <c r="BX74" i="8"/>
  <c r="BX72" i="8"/>
  <c r="BX95" i="8"/>
  <c r="BX65" i="8"/>
  <c r="BX71" i="8"/>
  <c r="BX7" i="8"/>
  <c r="BY7" i="8" s="1"/>
  <c r="BX61" i="8"/>
  <c r="BX96" i="8"/>
  <c r="BX32" i="8"/>
  <c r="BX38" i="8"/>
  <c r="BX36" i="8"/>
  <c r="CZ41" i="8"/>
  <c r="CZ39" i="8"/>
  <c r="CZ12" i="8"/>
  <c r="DA12" i="8" s="1"/>
  <c r="CZ33" i="8"/>
  <c r="CZ31" i="8"/>
  <c r="CZ59" i="8"/>
  <c r="CZ69" i="8"/>
  <c r="CZ20" i="8"/>
  <c r="DA20" i="8" s="1"/>
  <c r="CZ35" i="8"/>
  <c r="CZ45" i="8"/>
  <c r="CL18" i="8"/>
  <c r="CM18" i="8" s="1"/>
  <c r="CL16" i="8"/>
  <c r="CM16" i="8" s="1"/>
  <c r="CL80" i="8"/>
  <c r="CL67" i="8"/>
  <c r="CL69" i="8"/>
  <c r="CL39" i="8"/>
  <c r="CL83" i="8"/>
  <c r="CL56" i="8"/>
  <c r="CL73" i="8"/>
  <c r="CL9" i="8"/>
  <c r="CM9" i="8" s="1"/>
  <c r="CL31" i="8"/>
  <c r="EP94" i="8"/>
  <c r="EP34" i="8"/>
  <c r="EP12" i="8"/>
  <c r="EQ12" i="8" s="1"/>
  <c r="EP45" i="8"/>
  <c r="EP43" i="8"/>
  <c r="EP50" i="8"/>
  <c r="EP110" i="8"/>
  <c r="EP18" i="8"/>
  <c r="EQ18" i="8" s="1"/>
  <c r="EP54" i="8"/>
  <c r="EP84" i="8"/>
  <c r="EP71" i="8"/>
  <c r="EP74" i="8"/>
  <c r="EP10" i="8"/>
  <c r="EQ10" i="8" s="1"/>
  <c r="AH6" i="8"/>
  <c r="AI6" i="8" s="1"/>
  <c r="AH56" i="8"/>
  <c r="AH107" i="8"/>
  <c r="AH109" i="8"/>
  <c r="AH15" i="8"/>
  <c r="AI15" i="8" s="1"/>
  <c r="AH36" i="8"/>
  <c r="AH58" i="8"/>
  <c r="AH33" i="8"/>
  <c r="AH10" i="8"/>
  <c r="AI10" i="8" s="1"/>
  <c r="AH32" i="8"/>
  <c r="AH49" i="8"/>
  <c r="AH35" i="8"/>
  <c r="AH50" i="8"/>
  <c r="AH48" i="8"/>
  <c r="FR44" i="8"/>
  <c r="FR57" i="8"/>
  <c r="FR53" i="8"/>
  <c r="FR62" i="8"/>
  <c r="FR66" i="8"/>
  <c r="FR88" i="8"/>
  <c r="FR24" i="8"/>
  <c r="FS24" i="8" s="1"/>
  <c r="FR42" i="8"/>
  <c r="FR68" i="8"/>
  <c r="FR86" i="8"/>
  <c r="FR22" i="8"/>
  <c r="FS22" i="8" s="1"/>
  <c r="BJ104" i="8"/>
  <c r="BJ109" i="8"/>
  <c r="BJ84" i="8"/>
  <c r="BJ10" i="8"/>
  <c r="BK10" i="8" s="1"/>
  <c r="BJ80" i="8"/>
  <c r="BJ112" i="8"/>
  <c r="BJ48" i="8"/>
  <c r="BJ53" i="8"/>
  <c r="BJ83" i="8"/>
  <c r="BJ110" i="8"/>
  <c r="BJ51" i="8"/>
  <c r="BJ40" i="8"/>
  <c r="BJ52" i="8"/>
  <c r="BJ33" i="8"/>
  <c r="EB63" i="8"/>
  <c r="EB44" i="8"/>
  <c r="EB42" i="8"/>
  <c r="EB47" i="8"/>
  <c r="EB48" i="8"/>
  <c r="GJ19" i="8"/>
  <c r="GE19" i="8"/>
  <c r="GH18" i="8" s="1"/>
  <c r="GE76" i="8"/>
  <c r="GJ24" i="8"/>
  <c r="GE24" i="8"/>
  <c r="FH88" i="8"/>
  <c r="FC88" i="8"/>
  <c r="FH64" i="8"/>
  <c r="FC64" i="8"/>
  <c r="FH83" i="8"/>
  <c r="FC83" i="8"/>
  <c r="FH79" i="8"/>
  <c r="FC79" i="8"/>
  <c r="EF50" i="8"/>
  <c r="EA50" i="8"/>
  <c r="EF39" i="8"/>
  <c r="EA39" i="8"/>
  <c r="EF15" i="8"/>
  <c r="EA15" i="8"/>
  <c r="ED14" i="8" s="1"/>
  <c r="DD53" i="8"/>
  <c r="CY53" i="8"/>
  <c r="DD22" i="8"/>
  <c r="CY22" i="8"/>
  <c r="DD7" i="8"/>
  <c r="CY7" i="8"/>
  <c r="DB6" i="8" s="1"/>
  <c r="CB57" i="8"/>
  <c r="BW57" i="8"/>
  <c r="CB109" i="8"/>
  <c r="BW109" i="8"/>
  <c r="CB67" i="8"/>
  <c r="BW67" i="8"/>
  <c r="CB107" i="8"/>
  <c r="BW107" i="8"/>
  <c r="CB58" i="8"/>
  <c r="BW58" i="8"/>
  <c r="CB64" i="8"/>
  <c r="BW64" i="8"/>
  <c r="AU84" i="8"/>
  <c r="AZ24" i="8"/>
  <c r="AU24" i="8"/>
  <c r="AX23" i="8" s="1"/>
  <c r="AZ22" i="8"/>
  <c r="AU22" i="8"/>
  <c r="AX21" i="8" s="1"/>
  <c r="FV49" i="8"/>
  <c r="FQ49" i="8"/>
  <c r="FQ76" i="8"/>
  <c r="FV32" i="8"/>
  <c r="FQ32" i="8"/>
  <c r="FV7" i="8"/>
  <c r="FQ7" i="8"/>
  <c r="FT6" i="8" s="1"/>
  <c r="ET85" i="8"/>
  <c r="EO85" i="8"/>
  <c r="EO91" i="8"/>
  <c r="ET33" i="8"/>
  <c r="EO33" i="8"/>
  <c r="ET68" i="8"/>
  <c r="EO68" i="8"/>
  <c r="ET48" i="8"/>
  <c r="EO48" i="8"/>
  <c r="DR9" i="8"/>
  <c r="DM9" i="8"/>
  <c r="DP8" i="8" s="1"/>
  <c r="DR14" i="8"/>
  <c r="DM14" i="8"/>
  <c r="DP13" i="8" s="1"/>
  <c r="CP23" i="8"/>
  <c r="CK23" i="8"/>
  <c r="CP83" i="8"/>
  <c r="CK83" i="8"/>
  <c r="CK56" i="8"/>
  <c r="CP7" i="8"/>
  <c r="CK7" i="8"/>
  <c r="CN6" i="8" s="1"/>
  <c r="BI31" i="8"/>
  <c r="BI66" i="8"/>
  <c r="BN57" i="8"/>
  <c r="BI57" i="8"/>
  <c r="BN13" i="8"/>
  <c r="BI13" i="8"/>
  <c r="BL12" i="8" s="1"/>
  <c r="AL55" i="8"/>
  <c r="AG55" i="8"/>
  <c r="AL38" i="8"/>
  <c r="AG38" i="8"/>
  <c r="AL32" i="8"/>
  <c r="AG32" i="8"/>
  <c r="AL73" i="8"/>
  <c r="AG73" i="8"/>
  <c r="AL50" i="8"/>
  <c r="AG50" i="8"/>
  <c r="FD20" i="8"/>
  <c r="FE20" i="8" s="1"/>
  <c r="FD82" i="8"/>
  <c r="FD80" i="8"/>
  <c r="FD76" i="8"/>
  <c r="FD7" i="8"/>
  <c r="FE7" i="8" s="1"/>
  <c r="FD74" i="8"/>
  <c r="AV89" i="8"/>
  <c r="AV87" i="8"/>
  <c r="AV101" i="8"/>
  <c r="AV60" i="8"/>
  <c r="AV70" i="8"/>
  <c r="DN8" i="8"/>
  <c r="DO8" i="8" s="1"/>
  <c r="DN13" i="8"/>
  <c r="DO13" i="8" s="1"/>
  <c r="DN11" i="8"/>
  <c r="DO11" i="8" s="1"/>
  <c r="GF37" i="8"/>
  <c r="GF78" i="8"/>
  <c r="GF76" i="8"/>
  <c r="GF59" i="8"/>
  <c r="BX82" i="8"/>
  <c r="BX53" i="8"/>
  <c r="BX54" i="8"/>
  <c r="BX52" i="8"/>
  <c r="BX87" i="8"/>
  <c r="BX27" i="8"/>
  <c r="BY27" i="8" s="1"/>
  <c r="CZ66" i="8"/>
  <c r="CZ75" i="8"/>
  <c r="CZ64" i="8"/>
  <c r="CZ14" i="8"/>
  <c r="DA14" i="8" s="1"/>
  <c r="CL87" i="8"/>
  <c r="CL89" i="8"/>
  <c r="CL60" i="8"/>
  <c r="CL47" i="8"/>
  <c r="CL13" i="8"/>
  <c r="CM13" i="8" s="1"/>
  <c r="EP105" i="8"/>
  <c r="EP26" i="8"/>
  <c r="EQ26" i="8" s="1"/>
  <c r="EP48" i="8"/>
  <c r="EP64" i="8"/>
  <c r="EP65" i="8"/>
  <c r="AH98" i="8"/>
  <c r="AH40" i="8"/>
  <c r="AH39" i="8"/>
  <c r="FR41" i="8"/>
  <c r="FR15" i="8"/>
  <c r="FS15" i="8" s="1"/>
  <c r="BJ26" i="8"/>
  <c r="BK26" i="8" s="1"/>
  <c r="BJ77" i="8"/>
  <c r="BJ31" i="8"/>
  <c r="EB54" i="8"/>
  <c r="FR89" i="8"/>
  <c r="FV94" i="8"/>
  <c r="FQ94" i="8"/>
  <c r="GE31" i="8"/>
  <c r="GJ25" i="8"/>
  <c r="GE25" i="8"/>
  <c r="GJ35" i="8"/>
  <c r="GE35" i="8"/>
  <c r="GE81" i="8"/>
  <c r="GJ53" i="8"/>
  <c r="GE53" i="8"/>
  <c r="GJ44" i="8"/>
  <c r="GE44" i="8"/>
  <c r="GJ50" i="8"/>
  <c r="GE50" i="8"/>
  <c r="GJ80" i="8"/>
  <c r="GE80" i="8"/>
  <c r="GE16" i="8"/>
  <c r="GH15" i="8" s="1"/>
  <c r="GJ38" i="8"/>
  <c r="GE38" i="8"/>
  <c r="FC26" i="8"/>
  <c r="FH94" i="8"/>
  <c r="FC94" i="8"/>
  <c r="FC76" i="8"/>
  <c r="FH80" i="8"/>
  <c r="FC80" i="8"/>
  <c r="FH20" i="8"/>
  <c r="FC20" i="8"/>
  <c r="FF19" i="8" s="1"/>
  <c r="FH54" i="8"/>
  <c r="FC54" i="8"/>
  <c r="FC51" i="8"/>
  <c r="FH35" i="8"/>
  <c r="FC35" i="8"/>
  <c r="FC81" i="8"/>
  <c r="FC71" i="8"/>
  <c r="FH7" i="8"/>
  <c r="FC7" i="8"/>
  <c r="FF6" i="8" s="1"/>
  <c r="FH45" i="8"/>
  <c r="FC45" i="8"/>
  <c r="EF22" i="8"/>
  <c r="EA22" i="8"/>
  <c r="EF58" i="8"/>
  <c r="EA58" i="8"/>
  <c r="EF49" i="8"/>
  <c r="EA49" i="8"/>
  <c r="EF17" i="8"/>
  <c r="EA17" i="8"/>
  <c r="EF59" i="8"/>
  <c r="EA59" i="8"/>
  <c r="EF52" i="8"/>
  <c r="EA52" i="8"/>
  <c r="EF9" i="8"/>
  <c r="EA9" i="8"/>
  <c r="ED8" i="8" s="1"/>
  <c r="EF29" i="8"/>
  <c r="EA29" i="8"/>
  <c r="DD10" i="8"/>
  <c r="CY10" i="8"/>
  <c r="DB9" i="8" s="1"/>
  <c r="DD13" i="8"/>
  <c r="CY13" i="8"/>
  <c r="DB12" i="8" s="1"/>
  <c r="CY66" i="8"/>
  <c r="DD38" i="8"/>
  <c r="CY38" i="8"/>
  <c r="DD19" i="8"/>
  <c r="CY19" i="8"/>
  <c r="DB18" i="8" s="1"/>
  <c r="DD27" i="8"/>
  <c r="CY27" i="8"/>
  <c r="DD80" i="8"/>
  <c r="CY80" i="8"/>
  <c r="CY16" i="8"/>
  <c r="DB15" i="8" s="1"/>
  <c r="CY36" i="8"/>
  <c r="CB73" i="8"/>
  <c r="BW73" i="8"/>
  <c r="CB115" i="8"/>
  <c r="BW115" i="8"/>
  <c r="CB65" i="8"/>
  <c r="BW65" i="8"/>
  <c r="CB99" i="8"/>
  <c r="BW99" i="8"/>
  <c r="CB19" i="8"/>
  <c r="BW19" i="8"/>
  <c r="BZ18" i="8" s="1"/>
  <c r="CB63" i="8"/>
  <c r="BW63" i="8"/>
  <c r="BW66" i="8"/>
  <c r="CB94" i="8"/>
  <c r="BW94" i="8"/>
  <c r="CB42" i="8"/>
  <c r="BW42" i="8"/>
  <c r="BW22" i="8"/>
  <c r="BZ21" i="8" s="1"/>
  <c r="BW56" i="8"/>
  <c r="CB108" i="8"/>
  <c r="BW108" i="8"/>
  <c r="CB44" i="8"/>
  <c r="BW44" i="8"/>
  <c r="AZ12" i="8"/>
  <c r="AU12" i="8"/>
  <c r="AX11" i="8" s="1"/>
  <c r="AZ19" i="8"/>
  <c r="AU19" i="8"/>
  <c r="AX18" i="8" s="1"/>
  <c r="AU75" i="8"/>
  <c r="AU100" i="8"/>
  <c r="AZ15" i="8"/>
  <c r="AU15" i="8"/>
  <c r="AX14" i="8" s="1"/>
  <c r="AU40" i="8"/>
  <c r="AU65" i="8"/>
  <c r="AZ23" i="8"/>
  <c r="AU23" i="8"/>
  <c r="AX22" i="8" s="1"/>
  <c r="AU48" i="8"/>
  <c r="AU73" i="8"/>
  <c r="AU90" i="8"/>
  <c r="AU98" i="8"/>
  <c r="AU62" i="8"/>
  <c r="FV37" i="8"/>
  <c r="FQ37" i="8"/>
  <c r="FV33" i="8"/>
  <c r="FQ33" i="8"/>
  <c r="FV89" i="8"/>
  <c r="FQ89" i="8"/>
  <c r="FV68" i="8"/>
  <c r="FQ68" i="8"/>
  <c r="FV88" i="8"/>
  <c r="FQ88" i="8"/>
  <c r="FV24" i="8"/>
  <c r="FQ24" i="8"/>
  <c r="FV67" i="8"/>
  <c r="FQ67" i="8"/>
  <c r="FV35" i="8"/>
  <c r="FQ35" i="8"/>
  <c r="FV90" i="8"/>
  <c r="FQ90" i="8"/>
  <c r="FV58" i="8"/>
  <c r="FQ58" i="8"/>
  <c r="FQ26" i="8"/>
  <c r="ET7" i="8"/>
  <c r="EO7" i="8"/>
  <c r="ER6" i="8" s="1"/>
  <c r="ET43" i="8"/>
  <c r="EO43" i="8"/>
  <c r="ET87" i="8"/>
  <c r="EO87" i="8"/>
  <c r="ET13" i="8"/>
  <c r="EO13" i="8"/>
  <c r="ER12" i="8" s="1"/>
  <c r="EO31" i="8"/>
  <c r="ET49" i="8"/>
  <c r="EO49" i="8"/>
  <c r="ET67" i="8"/>
  <c r="EO67" i="8"/>
  <c r="ET52" i="8"/>
  <c r="EO52" i="8"/>
  <c r="EO36" i="8"/>
  <c r="ET114" i="8"/>
  <c r="EO114" i="8"/>
  <c r="ET104" i="8"/>
  <c r="EO104" i="8"/>
  <c r="ET40" i="8"/>
  <c r="EO40" i="8"/>
  <c r="EO86" i="8"/>
  <c r="ET22" i="8"/>
  <c r="EO22" i="8"/>
  <c r="ER21" i="8" s="1"/>
  <c r="DR52" i="8"/>
  <c r="DM52" i="8"/>
  <c r="DR68" i="8"/>
  <c r="DM68" i="8"/>
  <c r="DR37" i="8"/>
  <c r="DM37" i="8"/>
  <c r="DR25" i="8"/>
  <c r="DM25" i="8"/>
  <c r="DM31" i="8"/>
  <c r="DR23" i="8"/>
  <c r="DM23" i="8"/>
  <c r="DR70" i="8"/>
  <c r="DM70" i="8"/>
  <c r="DM11" i="8"/>
  <c r="DP10" i="8" s="1"/>
  <c r="CP85" i="8"/>
  <c r="CK85" i="8"/>
  <c r="CP55" i="8"/>
  <c r="CK55" i="8"/>
  <c r="CP73" i="8"/>
  <c r="CK73" i="8"/>
  <c r="CP45" i="8"/>
  <c r="CK45" i="8"/>
  <c r="CP17" i="8"/>
  <c r="CK17" i="8"/>
  <c r="CN16" i="8" s="1"/>
  <c r="CP84" i="8"/>
  <c r="CK84" i="8"/>
  <c r="CP44" i="8"/>
  <c r="CK44" i="8"/>
  <c r="CP40" i="8"/>
  <c r="CK40" i="8"/>
  <c r="CP42" i="8"/>
  <c r="CK42" i="8"/>
  <c r="CP62" i="8"/>
  <c r="CK62" i="8"/>
  <c r="BN23" i="8"/>
  <c r="BI23" i="8"/>
  <c r="BL22" i="8" s="1"/>
  <c r="BN27" i="8"/>
  <c r="BI27" i="8"/>
  <c r="BL26" i="8" s="1"/>
  <c r="BN47" i="8"/>
  <c r="BI47" i="8"/>
  <c r="BN67" i="8"/>
  <c r="BI67" i="8"/>
  <c r="BN114" i="8"/>
  <c r="BI114" i="8"/>
  <c r="BN45" i="8"/>
  <c r="BI45" i="8"/>
  <c r="BN97" i="8"/>
  <c r="BI97" i="8"/>
  <c r="BN92" i="8"/>
  <c r="BI92" i="8"/>
  <c r="BN12" i="8"/>
  <c r="BI12" i="8"/>
  <c r="BL11" i="8" s="1"/>
  <c r="BN80" i="8"/>
  <c r="BI80" i="8"/>
  <c r="BN34" i="8"/>
  <c r="BI34" i="8"/>
  <c r="BN94" i="8"/>
  <c r="BI94" i="8"/>
  <c r="BN52" i="8"/>
  <c r="BI52" i="8"/>
  <c r="BN8" i="8"/>
  <c r="BI8" i="8"/>
  <c r="BL7" i="8" s="1"/>
  <c r="BN7" i="8"/>
  <c r="BI7" i="8"/>
  <c r="BL6" i="8" s="1"/>
  <c r="AG31" i="8"/>
  <c r="AL67" i="8"/>
  <c r="AG67" i="8"/>
  <c r="AG91" i="8"/>
  <c r="AL17" i="8"/>
  <c r="AG17" i="8"/>
  <c r="AJ16" i="8" s="1"/>
  <c r="AL102" i="8"/>
  <c r="AG102" i="8"/>
  <c r="AL80" i="8"/>
  <c r="AG80" i="8"/>
  <c r="AG16" i="8"/>
  <c r="AJ15" i="8" s="1"/>
  <c r="AG6" i="8"/>
  <c r="AL68" i="8"/>
  <c r="AG68" i="8"/>
  <c r="AL25" i="8"/>
  <c r="AG25" i="8"/>
  <c r="AJ24" i="8" s="1"/>
  <c r="AL88" i="8"/>
  <c r="AG88" i="8"/>
  <c r="AL45" i="8"/>
  <c r="AG45" i="8"/>
  <c r="AL7" i="8"/>
  <c r="AG7" i="8"/>
  <c r="AJ6" i="8" s="1"/>
  <c r="FD96" i="8"/>
  <c r="FD46" i="8"/>
  <c r="FD45" i="8"/>
  <c r="FD43" i="8"/>
  <c r="FD41" i="8"/>
  <c r="FD71" i="8"/>
  <c r="FD95" i="8"/>
  <c r="FD31" i="8"/>
  <c r="FD69" i="8"/>
  <c r="FD67" i="8"/>
  <c r="FD62" i="8"/>
  <c r="FD38" i="8"/>
  <c r="AV29" i="8"/>
  <c r="AV11" i="8"/>
  <c r="AW11" i="8" s="1"/>
  <c r="AV105" i="8"/>
  <c r="AV103" i="8"/>
  <c r="AV91" i="8"/>
  <c r="AV88" i="8"/>
  <c r="AV56" i="8"/>
  <c r="AV26" i="8"/>
  <c r="AV24" i="8"/>
  <c r="AW24" i="8" s="1"/>
  <c r="AV98" i="8"/>
  <c r="AV66" i="8"/>
  <c r="AV34" i="8"/>
  <c r="DN34" i="8"/>
  <c r="DN26" i="8"/>
  <c r="DN68" i="8"/>
  <c r="DN70" i="8"/>
  <c r="DN49" i="8"/>
  <c r="DN23" i="8"/>
  <c r="DN64" i="8"/>
  <c r="DN56" i="8"/>
  <c r="DN53" i="8"/>
  <c r="DN51" i="8"/>
  <c r="GF77" i="8"/>
  <c r="GF45" i="8"/>
  <c r="GF61" i="8"/>
  <c r="GF74" i="8"/>
  <c r="GF72" i="8"/>
  <c r="GF42" i="8"/>
  <c r="GF40" i="8"/>
  <c r="GF8" i="8"/>
  <c r="GG8" i="8" s="1"/>
  <c r="GF55" i="8"/>
  <c r="GF23" i="8"/>
  <c r="GF70" i="8"/>
  <c r="BX111" i="8"/>
  <c r="BX15" i="8"/>
  <c r="BY15" i="8" s="1"/>
  <c r="BX14" i="8"/>
  <c r="BY14" i="8" s="1"/>
  <c r="BX12" i="8"/>
  <c r="BY12" i="8" s="1"/>
  <c r="BX77" i="8"/>
  <c r="BX67" i="8"/>
  <c r="BX42" i="8"/>
  <c r="BX40" i="8"/>
  <c r="BX57" i="8"/>
  <c r="BX107" i="8"/>
  <c r="BX43" i="8"/>
  <c r="BX94" i="8"/>
  <c r="BX92" i="8"/>
  <c r="BX30" i="8"/>
  <c r="BX28" i="8"/>
  <c r="BX18" i="8"/>
  <c r="BY18" i="8" s="1"/>
  <c r="CZ34" i="8"/>
  <c r="CZ57" i="8"/>
  <c r="CZ55" i="8"/>
  <c r="CZ54" i="8"/>
  <c r="CZ83" i="8"/>
  <c r="CZ27" i="8"/>
  <c r="CZ53" i="8"/>
  <c r="CZ68" i="8"/>
  <c r="CZ7" i="8"/>
  <c r="DA7" i="8" s="1"/>
  <c r="CZ19" i="8"/>
  <c r="DA19" i="8" s="1"/>
  <c r="CZ29" i="8"/>
  <c r="CL85" i="8"/>
  <c r="CL30" i="8"/>
  <c r="CL70" i="8"/>
  <c r="CL51" i="8"/>
  <c r="CL84" i="8"/>
  <c r="CL37" i="8"/>
  <c r="CL42" i="8"/>
  <c r="CL55" i="8"/>
  <c r="CL68" i="8"/>
  <c r="CL81" i="8"/>
  <c r="CL17" i="8"/>
  <c r="CM17" i="8" s="1"/>
  <c r="EP89" i="8"/>
  <c r="EP81" i="8"/>
  <c r="EP112" i="8"/>
  <c r="EP114" i="8"/>
  <c r="EP11" i="8"/>
  <c r="EQ11" i="8" s="1"/>
  <c r="EP86" i="8"/>
  <c r="EP30" i="8"/>
  <c r="EP61" i="8"/>
  <c r="EP59" i="8"/>
  <c r="EP79" i="8"/>
  <c r="EP17" i="8"/>
  <c r="EQ17" i="8" s="1"/>
  <c r="EP15" i="8"/>
  <c r="EQ15" i="8" s="1"/>
  <c r="EP60" i="8"/>
  <c r="EP22" i="8"/>
  <c r="EQ22" i="8" s="1"/>
  <c r="AH65" i="8"/>
  <c r="AH102" i="8"/>
  <c r="AH86" i="8"/>
  <c r="AH93" i="8"/>
  <c r="AH101" i="8"/>
  <c r="AH13" i="8"/>
  <c r="AI13" i="8" s="1"/>
  <c r="AH11" i="8"/>
  <c r="AI11" i="8" s="1"/>
  <c r="AH34" i="8"/>
  <c r="AH60" i="8"/>
  <c r="AH78" i="8"/>
  <c r="AH14" i="8"/>
  <c r="AI14" i="8" s="1"/>
  <c r="AH31" i="8"/>
  <c r="AH30" i="8"/>
  <c r="FR67" i="8"/>
  <c r="FR80" i="8"/>
  <c r="FR30" i="8"/>
  <c r="FR12" i="8"/>
  <c r="FS12" i="8" s="1"/>
  <c r="FR52" i="8"/>
  <c r="FR70" i="8"/>
  <c r="FR6" i="8"/>
  <c r="FS6" i="8" s="1"/>
  <c r="FR28" i="8"/>
  <c r="FR50" i="8"/>
  <c r="FR72" i="8"/>
  <c r="FR8" i="8"/>
  <c r="FS8" i="8" s="1"/>
  <c r="BJ91" i="8"/>
  <c r="BJ113" i="8"/>
  <c r="BJ13" i="8"/>
  <c r="BK13" i="8" s="1"/>
  <c r="BJ93" i="8"/>
  <c r="BJ68" i="8"/>
  <c r="BJ94" i="8"/>
  <c r="BJ111" i="8"/>
  <c r="BJ39" i="8"/>
  <c r="BJ71" i="8"/>
  <c r="BJ96" i="8"/>
  <c r="BJ30" i="8"/>
  <c r="BJ22" i="8"/>
  <c r="BK22" i="8" s="1"/>
  <c r="BJ34" i="8"/>
  <c r="BJ15" i="8"/>
  <c r="BK15" i="8" s="1"/>
  <c r="EB31" i="8"/>
  <c r="EB39" i="8"/>
  <c r="EB35" i="8"/>
  <c r="EB17" i="8"/>
  <c r="EC17" i="8" s="1"/>
  <c r="EB15" i="8"/>
  <c r="EC15" i="8" s="1"/>
  <c r="EB33" i="8"/>
  <c r="EB38" i="8"/>
  <c r="EB37" i="8"/>
  <c r="GJ73" i="8"/>
  <c r="GE73" i="8"/>
  <c r="GJ75" i="8"/>
  <c r="GE75" i="8"/>
  <c r="GJ65" i="8"/>
  <c r="GE65" i="8"/>
  <c r="GJ37" i="8"/>
  <c r="GE37" i="8"/>
  <c r="GE66" i="8"/>
  <c r="GJ10" i="8"/>
  <c r="GE10" i="8"/>
  <c r="GH9" i="8" s="1"/>
  <c r="GE46" i="8"/>
  <c r="FH62" i="8"/>
  <c r="FC62" i="8"/>
  <c r="FH44" i="8"/>
  <c r="FC44" i="8"/>
  <c r="FH98" i="8"/>
  <c r="FC98" i="8"/>
  <c r="FH38" i="8"/>
  <c r="FC38" i="8"/>
  <c r="FH67" i="8"/>
  <c r="FC67" i="8"/>
  <c r="FH97" i="8"/>
  <c r="FC97" i="8"/>
  <c r="FH15" i="8"/>
  <c r="FC15" i="8"/>
  <c r="FF14" i="8" s="1"/>
  <c r="FH53" i="8"/>
  <c r="FC53" i="8"/>
  <c r="EF42" i="8"/>
  <c r="EA42" i="8"/>
  <c r="EF12" i="8"/>
  <c r="EA12" i="8"/>
  <c r="ED11" i="8" s="1"/>
  <c r="EF69" i="8"/>
  <c r="EA69" i="8"/>
  <c r="EF57" i="8"/>
  <c r="EA57" i="8"/>
  <c r="EF35" i="8"/>
  <c r="EA35" i="8"/>
  <c r="DD69" i="8"/>
  <c r="CY69" i="8"/>
  <c r="DD78" i="8"/>
  <c r="CY78" i="8"/>
  <c r="DD50" i="8"/>
  <c r="CY50" i="8"/>
  <c r="DD83" i="8"/>
  <c r="CY83" i="8"/>
  <c r="DD43" i="8"/>
  <c r="CY43" i="8"/>
  <c r="DD24" i="8"/>
  <c r="CY24" i="8"/>
  <c r="DD44" i="8"/>
  <c r="CY44" i="8"/>
  <c r="CB83" i="8"/>
  <c r="BW83" i="8"/>
  <c r="CB49" i="8"/>
  <c r="BW49" i="8"/>
  <c r="CB117" i="8"/>
  <c r="BW117" i="8"/>
  <c r="CB18" i="8"/>
  <c r="BW18" i="8"/>
  <c r="BZ17" i="8" s="1"/>
  <c r="CB10" i="8"/>
  <c r="BW10" i="8"/>
  <c r="BZ9" i="8" s="1"/>
  <c r="CB38" i="8"/>
  <c r="BW38" i="8"/>
  <c r="BW116" i="8"/>
  <c r="CB52" i="8"/>
  <c r="BW52" i="8"/>
  <c r="AU51" i="8"/>
  <c r="AU49" i="8"/>
  <c r="AU101" i="8"/>
  <c r="AU57" i="8"/>
  <c r="AU42" i="8"/>
  <c r="AU78" i="8"/>
  <c r="FQ6" i="8"/>
  <c r="FV12" i="8"/>
  <c r="FQ12" i="8"/>
  <c r="FT11" i="8" s="1"/>
  <c r="FQ71" i="8"/>
  <c r="FV39" i="8"/>
  <c r="FQ39" i="8"/>
  <c r="FV62" i="8"/>
  <c r="FQ62" i="8"/>
  <c r="FV30" i="8"/>
  <c r="FQ30" i="8"/>
  <c r="EO11" i="8"/>
  <c r="ER10" i="8" s="1"/>
  <c r="ET55" i="8"/>
  <c r="EO55" i="8"/>
  <c r="ET15" i="8"/>
  <c r="EO15" i="8"/>
  <c r="ER14" i="8" s="1"/>
  <c r="ET84" i="8"/>
  <c r="EO84" i="8"/>
  <c r="ET10" i="8"/>
  <c r="EO10" i="8"/>
  <c r="ER9" i="8" s="1"/>
  <c r="ET112" i="8"/>
  <c r="EO112" i="8"/>
  <c r="ET94" i="8"/>
  <c r="EO94" i="8"/>
  <c r="ET30" i="8"/>
  <c r="EO30" i="8"/>
  <c r="DR20" i="8"/>
  <c r="DM20" i="8"/>
  <c r="DR63" i="8"/>
  <c r="DM63" i="8"/>
  <c r="DR39" i="8"/>
  <c r="DM39" i="8"/>
  <c r="DR19" i="8"/>
  <c r="DM19" i="8"/>
  <c r="CP53" i="8"/>
  <c r="CK53" i="8"/>
  <c r="CK41" i="8"/>
  <c r="CP29" i="8"/>
  <c r="CK29" i="8"/>
  <c r="CK36" i="8"/>
  <c r="CP60" i="8"/>
  <c r="CK60" i="8"/>
  <c r="CP50" i="8"/>
  <c r="CK50" i="8"/>
  <c r="CP70" i="8"/>
  <c r="CK70" i="8"/>
  <c r="BI51" i="8"/>
  <c r="BN30" i="8"/>
  <c r="BI30" i="8"/>
  <c r="BN108" i="8"/>
  <c r="BI108" i="8"/>
  <c r="BN102" i="8"/>
  <c r="BI102" i="8"/>
  <c r="BN22" i="8"/>
  <c r="BI22" i="8"/>
  <c r="BL21" i="8" s="1"/>
  <c r="BN85" i="8"/>
  <c r="BI85" i="8"/>
  <c r="BN100" i="8"/>
  <c r="BI100" i="8"/>
  <c r="BN10" i="8"/>
  <c r="BI10" i="8"/>
  <c r="BL9" i="8" s="1"/>
  <c r="AG51" i="8"/>
  <c r="AL75" i="8"/>
  <c r="AG75" i="8"/>
  <c r="AL12" i="8"/>
  <c r="AG12" i="8"/>
  <c r="AJ11" i="8" s="1"/>
  <c r="AL90" i="8"/>
  <c r="AG90" i="8"/>
  <c r="AL10" i="8"/>
  <c r="AG10" i="8"/>
  <c r="AJ9" i="8" s="1"/>
  <c r="AL30" i="8"/>
  <c r="AG30" i="8"/>
  <c r="AL93" i="8"/>
  <c r="AG93" i="8"/>
  <c r="AL8" i="8"/>
  <c r="AG8" i="8"/>
  <c r="AJ7" i="8" s="1"/>
  <c r="FD87" i="8"/>
  <c r="FD13" i="8"/>
  <c r="FE13" i="8" s="1"/>
  <c r="FD11" i="8"/>
  <c r="FE11" i="8" s="1"/>
  <c r="FD40" i="8"/>
  <c r="FD12" i="8"/>
  <c r="FE12" i="8" s="1"/>
  <c r="FD47" i="8"/>
  <c r="AV19" i="8"/>
  <c r="AW19" i="8" s="1"/>
  <c r="AV21" i="8"/>
  <c r="AW21" i="8" s="1"/>
  <c r="AV9" i="8"/>
  <c r="AW9" i="8" s="1"/>
  <c r="AV81" i="8"/>
  <c r="AV79" i="8"/>
  <c r="AV92" i="8"/>
  <c r="AV28" i="8"/>
  <c r="AV102" i="8"/>
  <c r="AV38" i="8"/>
  <c r="AV6" i="8"/>
  <c r="AW6" i="8" s="1"/>
  <c r="DN39" i="8"/>
  <c r="DN50" i="8"/>
  <c r="DN55" i="8"/>
  <c r="DN30" i="8"/>
  <c r="DN65" i="8"/>
  <c r="DN60" i="8"/>
  <c r="GF25" i="8"/>
  <c r="GF21" i="8"/>
  <c r="GG21" i="8" s="1"/>
  <c r="GF44" i="8"/>
  <c r="GF12" i="8"/>
  <c r="GG12" i="8" s="1"/>
  <c r="GF27" i="8"/>
  <c r="GF10" i="8"/>
  <c r="GG10" i="8" s="1"/>
  <c r="BX49" i="8"/>
  <c r="BX26" i="8"/>
  <c r="BY26" i="8" s="1"/>
  <c r="BX24" i="8"/>
  <c r="BY24" i="8" s="1"/>
  <c r="BX118" i="8"/>
  <c r="BX116" i="8"/>
  <c r="BX101" i="8"/>
  <c r="BX37" i="8"/>
  <c r="BX23" i="8"/>
  <c r="BY23" i="8" s="1"/>
  <c r="CZ8" i="8"/>
  <c r="DA8" i="8" s="1"/>
  <c r="CZ38" i="8"/>
  <c r="CZ30" i="8"/>
  <c r="CZ40" i="8"/>
  <c r="CL53" i="8"/>
  <c r="CL88" i="8"/>
  <c r="CL86" i="8"/>
  <c r="CL6" i="8"/>
  <c r="CM6" i="8" s="1"/>
  <c r="CL46" i="8"/>
  <c r="CL64" i="8"/>
  <c r="CL77" i="8"/>
  <c r="CL26" i="8"/>
  <c r="EP76" i="8"/>
  <c r="EP32" i="8"/>
  <c r="EP104" i="8"/>
  <c r="EP66" i="8"/>
  <c r="EP88" i="8"/>
  <c r="EP24" i="8"/>
  <c r="EQ24" i="8" s="1"/>
  <c r="AH76" i="8"/>
  <c r="AH99" i="8"/>
  <c r="AH108" i="8"/>
  <c r="AH24" i="8"/>
  <c r="AI24" i="8" s="1"/>
  <c r="AH47" i="8"/>
  <c r="AH20" i="8"/>
  <c r="AI20" i="8" s="1"/>
  <c r="AH23" i="8"/>
  <c r="AI23" i="8" s="1"/>
  <c r="AH26" i="8"/>
  <c r="AI26" i="8" s="1"/>
  <c r="FR32" i="8"/>
  <c r="FR25" i="8"/>
  <c r="FR61" i="8"/>
  <c r="FR79" i="8"/>
  <c r="FR37" i="8"/>
  <c r="FR59" i="8"/>
  <c r="FR81" i="8"/>
  <c r="FR17" i="8"/>
  <c r="FS17" i="8" s="1"/>
  <c r="BJ25" i="8"/>
  <c r="BK25" i="8" s="1"/>
  <c r="BJ32" i="8"/>
  <c r="BJ74" i="8"/>
  <c r="BJ103" i="8"/>
  <c r="BJ105" i="8"/>
  <c r="BJ46" i="8"/>
  <c r="BJ44" i="8"/>
  <c r="BJ43" i="8"/>
  <c r="BJ24" i="8"/>
  <c r="BK24" i="8" s="1"/>
  <c r="EB69" i="8"/>
  <c r="EB67" i="8"/>
  <c r="EB45" i="8"/>
  <c r="EB49" i="8"/>
  <c r="EB14" i="8"/>
  <c r="EC14" i="8" s="1"/>
  <c r="EB40" i="8"/>
  <c r="EB43" i="8"/>
  <c r="FR90" i="8"/>
  <c r="FV95" i="8"/>
  <c r="FQ95" i="8"/>
  <c r="GJ63" i="8"/>
  <c r="GE63" i="8"/>
  <c r="GJ57" i="8"/>
  <c r="GE57" i="8"/>
  <c r="GE51" i="8"/>
  <c r="GJ23" i="8"/>
  <c r="GE23" i="8"/>
  <c r="GJ69" i="8"/>
  <c r="GE69" i="8"/>
  <c r="GJ12" i="8"/>
  <c r="GE12" i="8"/>
  <c r="GH11" i="8" s="1"/>
  <c r="GJ34" i="8"/>
  <c r="GE34" i="8"/>
  <c r="GJ72" i="8"/>
  <c r="GE72" i="8"/>
  <c r="GJ8" i="8"/>
  <c r="GE8" i="8"/>
  <c r="GH7" i="8" s="1"/>
  <c r="GJ30" i="8"/>
  <c r="GE30" i="8"/>
  <c r="FH58" i="8"/>
  <c r="FC58" i="8"/>
  <c r="FH40" i="8"/>
  <c r="FC40" i="8"/>
  <c r="FH14" i="8"/>
  <c r="FC14" i="8"/>
  <c r="FF13" i="8" s="1"/>
  <c r="FC96" i="8"/>
  <c r="FC36" i="8"/>
  <c r="FH70" i="8"/>
  <c r="FC70" i="8"/>
  <c r="FH19" i="8"/>
  <c r="FC19" i="8"/>
  <c r="FF18" i="8" s="1"/>
  <c r="FH89" i="8"/>
  <c r="FC89" i="8"/>
  <c r="FH65" i="8"/>
  <c r="FC65" i="8"/>
  <c r="FH63" i="8"/>
  <c r="FC63" i="8"/>
  <c r="FC101" i="8"/>
  <c r="FH37" i="8"/>
  <c r="FC37" i="8"/>
  <c r="EF54" i="8"/>
  <c r="EA54" i="8"/>
  <c r="EF14" i="8"/>
  <c r="EA14" i="8"/>
  <c r="ED13" i="8" s="1"/>
  <c r="EF28" i="8"/>
  <c r="EA28" i="8"/>
  <c r="EF64" i="8"/>
  <c r="EA64" i="8"/>
  <c r="EF48" i="8"/>
  <c r="EA48" i="8"/>
  <c r="EF47" i="8"/>
  <c r="EA47" i="8"/>
  <c r="EF67" i="8"/>
  <c r="EA67" i="8"/>
  <c r="EF24" i="8"/>
  <c r="EA24" i="8"/>
  <c r="DD58" i="8"/>
  <c r="CY58" i="8"/>
  <c r="DD42" i="8"/>
  <c r="CY42" i="8"/>
  <c r="DD29" i="8"/>
  <c r="CY29" i="8"/>
  <c r="DD82" i="8"/>
  <c r="CY82" i="8"/>
  <c r="DD54" i="8"/>
  <c r="CY54" i="8"/>
  <c r="DD63" i="8"/>
  <c r="CY63" i="8"/>
  <c r="CY11" i="8"/>
  <c r="DB10" i="8" s="1"/>
  <c r="DD72" i="8"/>
  <c r="CY72" i="8"/>
  <c r="DD8" i="8"/>
  <c r="CY8" i="8"/>
  <c r="DB7" i="8" s="1"/>
  <c r="DD28" i="8"/>
  <c r="CY28" i="8"/>
  <c r="CB89" i="8"/>
  <c r="BW89" i="8"/>
  <c r="CB13" i="8"/>
  <c r="BW13" i="8"/>
  <c r="BZ12" i="8" s="1"/>
  <c r="CB27" i="8"/>
  <c r="BW27" i="8"/>
  <c r="BW81" i="8"/>
  <c r="BW21" i="8"/>
  <c r="BZ20" i="8" s="1"/>
  <c r="CB35" i="8"/>
  <c r="BW35" i="8"/>
  <c r="CB79" i="8"/>
  <c r="BW79" i="8"/>
  <c r="CB114" i="8"/>
  <c r="BW114" i="8"/>
  <c r="CB62" i="8"/>
  <c r="BW62" i="8"/>
  <c r="BW6" i="8"/>
  <c r="CB112" i="8"/>
  <c r="BW112" i="8"/>
  <c r="CB48" i="8"/>
  <c r="BW48" i="8"/>
  <c r="CB100" i="8"/>
  <c r="BW100" i="8"/>
  <c r="BW36" i="8"/>
  <c r="AU76" i="8"/>
  <c r="AU83" i="8"/>
  <c r="AU91" i="8"/>
  <c r="AZ13" i="8"/>
  <c r="AU13" i="8"/>
  <c r="AX12" i="8" s="1"/>
  <c r="AU31" i="8"/>
  <c r="AU56" i="8"/>
  <c r="AU81" i="8"/>
  <c r="AU39" i="8"/>
  <c r="AU64" i="8"/>
  <c r="AU89" i="8"/>
  <c r="AU26" i="8"/>
  <c r="AU82" i="8"/>
  <c r="AU46" i="8"/>
  <c r="FV85" i="8"/>
  <c r="FQ85" i="8"/>
  <c r="FV17" i="8"/>
  <c r="FQ17" i="8"/>
  <c r="FT16" i="8" s="1"/>
  <c r="FV73" i="8"/>
  <c r="FQ73" i="8"/>
  <c r="FV60" i="8"/>
  <c r="FQ60" i="8"/>
  <c r="FV80" i="8"/>
  <c r="FQ80" i="8"/>
  <c r="FQ16" i="8"/>
  <c r="FT15" i="8" s="1"/>
  <c r="FV63" i="8"/>
  <c r="FQ63" i="8"/>
  <c r="FQ31" i="8"/>
  <c r="FQ86" i="8"/>
  <c r="FV54" i="8"/>
  <c r="FQ54" i="8"/>
  <c r="FV22" i="8"/>
  <c r="FQ22" i="8"/>
  <c r="FT21" i="8" s="1"/>
  <c r="ET39" i="8"/>
  <c r="EO39" i="8"/>
  <c r="ET75" i="8"/>
  <c r="EO75" i="8"/>
  <c r="EO6" i="8"/>
  <c r="ET29" i="8"/>
  <c r="EO29" i="8"/>
  <c r="ET47" i="8"/>
  <c r="EO47" i="8"/>
  <c r="ET65" i="8"/>
  <c r="EO65" i="8"/>
  <c r="ET83" i="8"/>
  <c r="EO83" i="8"/>
  <c r="ET20" i="8"/>
  <c r="EO20" i="8"/>
  <c r="ER19" i="8" s="1"/>
  <c r="EO106" i="8"/>
  <c r="ET98" i="8"/>
  <c r="EO98" i="8"/>
  <c r="EO96" i="8"/>
  <c r="ET32" i="8"/>
  <c r="EO32" i="8"/>
  <c r="ET78" i="8"/>
  <c r="EO78" i="8"/>
  <c r="ET14" i="8"/>
  <c r="EO14" i="8"/>
  <c r="ER13" i="8" s="1"/>
  <c r="DR17" i="8"/>
  <c r="DM17" i="8"/>
  <c r="DR33" i="8"/>
  <c r="DM33" i="8"/>
  <c r="DR53" i="8"/>
  <c r="DM53" i="8"/>
  <c r="DM41" i="8"/>
  <c r="DR7" i="8"/>
  <c r="DM7" i="8"/>
  <c r="DP6" i="8" s="1"/>
  <c r="DM66" i="8"/>
  <c r="DR62" i="8"/>
  <c r="DM62" i="8"/>
  <c r="DR18" i="8"/>
  <c r="DM18" i="8"/>
  <c r="CK11" i="8"/>
  <c r="CN10" i="8" s="1"/>
  <c r="CP87" i="8"/>
  <c r="CK87" i="8"/>
  <c r="CP15" i="8"/>
  <c r="CK15" i="8"/>
  <c r="CN14" i="8" s="1"/>
  <c r="CK61" i="8"/>
  <c r="CP33" i="8"/>
  <c r="CK33" i="8"/>
  <c r="CP20" i="8"/>
  <c r="CK20" i="8"/>
  <c r="CP28" i="8"/>
  <c r="CK28" i="8"/>
  <c r="CP24" i="8"/>
  <c r="CK24" i="8"/>
  <c r="CP34" i="8"/>
  <c r="CK34" i="8"/>
  <c r="CP54" i="8"/>
  <c r="CK54" i="8"/>
  <c r="BN39" i="8"/>
  <c r="BI39" i="8"/>
  <c r="BN43" i="8"/>
  <c r="BI43" i="8"/>
  <c r="BN63" i="8"/>
  <c r="BI63" i="8"/>
  <c r="BN83" i="8"/>
  <c r="BI83" i="8"/>
  <c r="BN93" i="8"/>
  <c r="BI93" i="8"/>
  <c r="BN14" i="8"/>
  <c r="BI14" i="8"/>
  <c r="BL13" i="8" s="1"/>
  <c r="BI86" i="8"/>
  <c r="BI81" i="8"/>
  <c r="BN117" i="8"/>
  <c r="BI117" i="8"/>
  <c r="BN74" i="8"/>
  <c r="BI74" i="8"/>
  <c r="BN28" i="8"/>
  <c r="BI28" i="8"/>
  <c r="BN89" i="8"/>
  <c r="BI89" i="8"/>
  <c r="BI46" i="8"/>
  <c r="BN42" i="8"/>
  <c r="BI42" i="8"/>
  <c r="AG71" i="8"/>
  <c r="AL47" i="8"/>
  <c r="AG47" i="8"/>
  <c r="AL83" i="8"/>
  <c r="AG83" i="8"/>
  <c r="AL107" i="8"/>
  <c r="AG107" i="8"/>
  <c r="AG106" i="8"/>
  <c r="AL92" i="8"/>
  <c r="AG92" i="8"/>
  <c r="AL65" i="8"/>
  <c r="AG65" i="8"/>
  <c r="AL64" i="8"/>
  <c r="AG64" i="8"/>
  <c r="AL105" i="8"/>
  <c r="AG105" i="8"/>
  <c r="AL62" i="8"/>
  <c r="AG62" i="8"/>
  <c r="AL20" i="8"/>
  <c r="AG20" i="8"/>
  <c r="AJ19" i="8" s="1"/>
  <c r="AL82" i="8"/>
  <c r="AG82" i="8"/>
  <c r="AL40" i="8"/>
  <c r="AG40" i="8"/>
  <c r="FD78" i="8"/>
  <c r="FD102" i="8"/>
  <c r="FD100" i="8"/>
  <c r="FD86" i="8"/>
  <c r="FD22" i="8"/>
  <c r="FE22" i="8" s="1"/>
  <c r="FD58" i="8"/>
  <c r="FD57" i="8"/>
  <c r="FD97" i="8"/>
  <c r="FD33" i="8"/>
  <c r="FD60" i="8"/>
  <c r="AV45" i="8"/>
  <c r="AV67" i="8"/>
  <c r="AV83" i="8"/>
  <c r="AV107" i="8"/>
  <c r="AV69" i="8"/>
  <c r="AV49" i="8"/>
  <c r="AV47" i="8"/>
  <c r="AV84" i="8"/>
  <c r="AV52" i="8"/>
  <c r="AV20" i="8"/>
  <c r="AW20" i="8" s="1"/>
  <c r="AV94" i="8"/>
  <c r="AV62" i="8"/>
  <c r="AV30" i="8"/>
  <c r="DN63" i="8"/>
  <c r="DN44" i="8"/>
  <c r="DN31" i="8"/>
  <c r="DN17" i="8"/>
  <c r="DO17" i="8" s="1"/>
  <c r="DN46" i="8"/>
  <c r="DN47" i="8"/>
  <c r="DN42" i="8"/>
  <c r="GF69" i="8"/>
  <c r="GF41" i="8"/>
  <c r="GF29" i="8"/>
  <c r="GF68" i="8"/>
  <c r="GF38" i="8"/>
  <c r="GF36" i="8"/>
  <c r="GF83" i="8"/>
  <c r="GF51" i="8"/>
  <c r="GF19" i="8"/>
  <c r="GG19" i="8" s="1"/>
  <c r="BX63" i="8"/>
  <c r="BX90" i="8"/>
  <c r="BX88" i="8"/>
  <c r="BX102" i="8"/>
  <c r="BX100" i="8"/>
  <c r="BX110" i="8"/>
  <c r="BX108" i="8"/>
  <c r="BX58" i="8"/>
  <c r="BX56" i="8"/>
  <c r="BX114" i="8"/>
  <c r="BX112" i="8"/>
  <c r="BX48" i="8"/>
  <c r="BX98" i="8"/>
  <c r="BX34" i="8"/>
  <c r="BX83" i="8"/>
  <c r="BX19" i="8"/>
  <c r="BY19" i="8" s="1"/>
  <c r="BX73" i="8"/>
  <c r="BX9" i="8"/>
  <c r="BY9" i="8" s="1"/>
  <c r="BX13" i="8"/>
  <c r="BY13" i="8" s="1"/>
  <c r="CZ25" i="8"/>
  <c r="CZ23" i="8"/>
  <c r="CZ50" i="8"/>
  <c r="CZ43" i="8"/>
  <c r="CZ60" i="8"/>
  <c r="CZ81" i="8"/>
  <c r="CZ79" i="8"/>
  <c r="CZ48" i="8"/>
  <c r="CZ78" i="8"/>
  <c r="CZ24" i="8"/>
  <c r="CL76" i="8"/>
  <c r="CL7" i="8"/>
  <c r="CM7" i="8" s="1"/>
  <c r="CL61" i="8"/>
  <c r="CL75" i="8"/>
  <c r="CL28" i="8"/>
  <c r="CL33" i="8"/>
  <c r="CL50" i="8"/>
  <c r="CL59" i="8"/>
  <c r="CL72" i="8"/>
  <c r="CL10" i="8"/>
  <c r="CM10" i="8" s="1"/>
  <c r="CL8" i="8"/>
  <c r="CM8" i="8" s="1"/>
  <c r="EP58" i="8"/>
  <c r="EP21" i="8"/>
  <c r="EQ21" i="8" s="1"/>
  <c r="EP68" i="8"/>
  <c r="EP87" i="8"/>
  <c r="EP98" i="8"/>
  <c r="EP80" i="8"/>
  <c r="EP103" i="8"/>
  <c r="EP25" i="8"/>
  <c r="EQ25" i="8" s="1"/>
  <c r="EP23" i="8"/>
  <c r="EQ23" i="8" s="1"/>
  <c r="EP41" i="8"/>
  <c r="EP46" i="8"/>
  <c r="EP70" i="8"/>
  <c r="EP53" i="8"/>
  <c r="EP51" i="8"/>
  <c r="EP13" i="8"/>
  <c r="EQ13" i="8" s="1"/>
  <c r="AH97" i="8"/>
  <c r="AH90" i="8"/>
  <c r="AH69" i="8"/>
  <c r="AH84" i="8"/>
  <c r="AH92" i="8"/>
  <c r="AH105" i="8"/>
  <c r="AH100" i="8"/>
  <c r="AH51" i="8"/>
  <c r="AH73" i="8"/>
  <c r="AH9" i="8"/>
  <c r="AI9" i="8" s="1"/>
  <c r="AH22" i="8"/>
  <c r="AI22" i="8" s="1"/>
  <c r="AH12" i="8"/>
  <c r="AI12" i="8" s="1"/>
  <c r="AH25" i="8"/>
  <c r="AI25" i="8" s="1"/>
  <c r="FR58" i="8"/>
  <c r="FR55" i="8"/>
  <c r="FR76" i="8"/>
  <c r="FR48" i="8"/>
  <c r="FR43" i="8"/>
  <c r="FR65" i="8"/>
  <c r="FR83" i="8"/>
  <c r="FR21" i="8"/>
  <c r="FS21" i="8" s="1"/>
  <c r="FR19" i="8"/>
  <c r="FS19" i="8" s="1"/>
  <c r="FR45" i="8"/>
  <c r="FR63" i="8"/>
  <c r="BJ98" i="8"/>
  <c r="BJ116" i="8"/>
  <c r="BJ118" i="8"/>
  <c r="BJ102" i="8"/>
  <c r="BJ100" i="8"/>
  <c r="BJ107" i="8"/>
  <c r="BJ7" i="8"/>
  <c r="BK7" i="8" s="1"/>
  <c r="BJ62" i="8"/>
  <c r="BJ89" i="8"/>
  <c r="BJ9" i="8"/>
  <c r="BK9" i="8" s="1"/>
  <c r="BJ59" i="8"/>
  <c r="BJ87" i="8"/>
  <c r="BJ81" i="8"/>
  <c r="BJ17" i="8"/>
  <c r="BK17" i="8" s="1"/>
  <c r="BJ29" i="8"/>
  <c r="BJ6" i="8"/>
  <c r="BK6" i="8" s="1"/>
  <c r="EB52" i="8"/>
  <c r="EB65" i="8"/>
  <c r="EB20" i="8"/>
  <c r="EB56" i="8"/>
  <c r="EB62" i="8"/>
  <c r="EB25" i="8"/>
  <c r="EB22" i="8"/>
  <c r="EB32" i="8"/>
  <c r="FR98" i="8"/>
  <c r="FR100" i="8"/>
  <c r="FR96" i="8"/>
  <c r="FR101" i="8"/>
  <c r="FR99" i="8"/>
  <c r="FR91" i="8"/>
  <c r="FR92" i="8"/>
  <c r="FR94" i="8"/>
  <c r="X113" i="8"/>
  <c r="T111" i="8"/>
  <c r="S113" i="8"/>
  <c r="X9" i="8"/>
  <c r="S9" i="8"/>
  <c r="T7" i="8"/>
  <c r="S24" i="8"/>
  <c r="T22" i="8"/>
  <c r="U22" i="8" s="1"/>
  <c r="X43" i="8"/>
  <c r="T41" i="8"/>
  <c r="S43" i="8"/>
  <c r="X62" i="8"/>
  <c r="T60" i="8"/>
  <c r="S62" i="8"/>
  <c r="X73" i="8"/>
  <c r="T71" i="8"/>
  <c r="S73" i="8"/>
  <c r="X84" i="8"/>
  <c r="S84" i="8"/>
  <c r="T82" i="8"/>
  <c r="T18" i="8"/>
  <c r="U18" i="8" s="1"/>
  <c r="S20" i="8"/>
  <c r="X39" i="8"/>
  <c r="S39" i="8"/>
  <c r="T37" i="8"/>
  <c r="X90" i="8"/>
  <c r="S90" i="8"/>
  <c r="T88" i="8"/>
  <c r="X69" i="8"/>
  <c r="S69" i="8"/>
  <c r="T67" i="8"/>
  <c r="X37" i="8"/>
  <c r="S37" i="8"/>
  <c r="T35" i="8"/>
  <c r="X48" i="8"/>
  <c r="T46" i="8"/>
  <c r="S48" i="8"/>
  <c r="X35" i="8"/>
  <c r="T33" i="8"/>
  <c r="S35" i="8"/>
  <c r="X54" i="8"/>
  <c r="S54" i="8"/>
  <c r="T52" i="8"/>
  <c r="X97" i="8"/>
  <c r="T95" i="8"/>
  <c r="S97" i="8"/>
  <c r="X65" i="8"/>
  <c r="T63" i="8"/>
  <c r="S65" i="8"/>
  <c r="X33" i="8"/>
  <c r="T31" i="8"/>
  <c r="S33" i="8"/>
  <c r="X108" i="8"/>
  <c r="S108" i="8"/>
  <c r="T106" i="8"/>
  <c r="S76" i="8"/>
  <c r="T74" i="8"/>
  <c r="X44" i="8"/>
  <c r="S44" i="8"/>
  <c r="T42" i="8"/>
  <c r="T10" i="8"/>
  <c r="S12" i="8"/>
  <c r="X95" i="8"/>
  <c r="S95" i="8"/>
  <c r="T93" i="8"/>
  <c r="X63" i="8"/>
  <c r="S63" i="8"/>
  <c r="T61" i="8"/>
  <c r="S31" i="8"/>
  <c r="T29" i="8"/>
  <c r="X114" i="8"/>
  <c r="S114" i="8"/>
  <c r="T112" i="8"/>
  <c r="X82" i="8"/>
  <c r="S82" i="8"/>
  <c r="T80" i="8"/>
  <c r="X50" i="8"/>
  <c r="S50" i="8"/>
  <c r="T48" i="8"/>
  <c r="T16" i="8"/>
  <c r="U16" i="8" s="1"/>
  <c r="S18" i="8"/>
  <c r="X93" i="8"/>
  <c r="S93" i="8"/>
  <c r="T91" i="8"/>
  <c r="S61" i="8"/>
  <c r="T59" i="8"/>
  <c r="S29" i="8"/>
  <c r="T27" i="8"/>
  <c r="X104" i="8"/>
  <c r="S104" i="8"/>
  <c r="T102" i="8"/>
  <c r="X72" i="8"/>
  <c r="T70" i="8"/>
  <c r="S72" i="8"/>
  <c r="X40" i="8"/>
  <c r="T38" i="8"/>
  <c r="S40" i="8"/>
  <c r="X8" i="8"/>
  <c r="S8" i="8"/>
  <c r="T6" i="8"/>
  <c r="T89" i="8"/>
  <c r="S91" i="8"/>
  <c r="X59" i="8"/>
  <c r="T57" i="8"/>
  <c r="S59" i="8"/>
  <c r="S27" i="8"/>
  <c r="T25" i="8"/>
  <c r="U25" i="8" s="1"/>
  <c r="X110" i="8"/>
  <c r="S110" i="8"/>
  <c r="T108" i="8"/>
  <c r="X78" i="8"/>
  <c r="S78" i="8"/>
  <c r="T76" i="8"/>
  <c r="S46" i="8"/>
  <c r="T44" i="8"/>
  <c r="S14" i="8"/>
  <c r="T12" i="8"/>
  <c r="U12" i="8" s="1"/>
  <c r="X77" i="8"/>
  <c r="S77" i="8"/>
  <c r="T75" i="8"/>
  <c r="X88" i="8"/>
  <c r="T86" i="8"/>
  <c r="S88" i="8"/>
  <c r="X107" i="8"/>
  <c r="T105" i="8"/>
  <c r="S107" i="8"/>
  <c r="T9" i="8"/>
  <c r="S11" i="8"/>
  <c r="T11" i="8"/>
  <c r="U11" i="8" s="1"/>
  <c r="S13" i="8"/>
  <c r="X109" i="8"/>
  <c r="S109" i="8"/>
  <c r="T107" i="8"/>
  <c r="X116" i="8"/>
  <c r="S116" i="8"/>
  <c r="T114" i="8"/>
  <c r="X103" i="8"/>
  <c r="S103" i="8"/>
  <c r="T101" i="8"/>
  <c r="X7" i="8"/>
  <c r="S7" i="8"/>
  <c r="T24" i="8"/>
  <c r="U24" i="8" s="1"/>
  <c r="S26" i="8"/>
  <c r="X80" i="8"/>
  <c r="T78" i="8"/>
  <c r="S80" i="8"/>
  <c r="S16" i="8"/>
  <c r="T14" i="8"/>
  <c r="U14" i="8" s="1"/>
  <c r="X67" i="8"/>
  <c r="T65" i="8"/>
  <c r="S67" i="8"/>
  <c r="S86" i="8"/>
  <c r="T84" i="8"/>
  <c r="X89" i="8"/>
  <c r="T87" i="8"/>
  <c r="S89" i="8"/>
  <c r="S25" i="8"/>
  <c r="T23" i="8"/>
  <c r="U23" i="8" s="1"/>
  <c r="X68" i="8"/>
  <c r="S68" i="8"/>
  <c r="T66" i="8"/>
  <c r="X119" i="8"/>
  <c r="T117" i="8"/>
  <c r="X55" i="8"/>
  <c r="S55" i="8"/>
  <c r="T53" i="8"/>
  <c r="S106" i="8"/>
  <c r="T104" i="8"/>
  <c r="T8" i="8"/>
  <c r="S10" i="8"/>
  <c r="X85" i="8"/>
  <c r="S85" i="8"/>
  <c r="T83" i="8"/>
  <c r="X53" i="8"/>
  <c r="S53" i="8"/>
  <c r="T51" i="8"/>
  <c r="T19" i="8"/>
  <c r="U19" i="8" s="1"/>
  <c r="S21" i="8"/>
  <c r="T94" i="8"/>
  <c r="S96" i="8"/>
  <c r="X64" i="8"/>
  <c r="T62" i="8"/>
  <c r="S64" i="8"/>
  <c r="X32" i="8"/>
  <c r="T30" i="8"/>
  <c r="S32" i="8"/>
  <c r="X115" i="8"/>
  <c r="T113" i="8"/>
  <c r="S115" i="8"/>
  <c r="X83" i="8"/>
  <c r="T81" i="8"/>
  <c r="S83" i="8"/>
  <c r="T49" i="8"/>
  <c r="S51" i="8"/>
  <c r="T17" i="8"/>
  <c r="U17" i="8" s="1"/>
  <c r="S19" i="8"/>
  <c r="X102" i="8"/>
  <c r="T100" i="8"/>
  <c r="S102" i="8"/>
  <c r="X70" i="8"/>
  <c r="S70" i="8"/>
  <c r="T68" i="8"/>
  <c r="X38" i="8"/>
  <c r="S38" i="8"/>
  <c r="T36" i="8"/>
  <c r="S6" i="8"/>
  <c r="X45" i="8"/>
  <c r="S45" i="8"/>
  <c r="T43" i="8"/>
  <c r="T54" i="8"/>
  <c r="S56" i="8"/>
  <c r="X75" i="8"/>
  <c r="T73" i="8"/>
  <c r="S75" i="8"/>
  <c r="X94" i="8"/>
  <c r="S94" i="8"/>
  <c r="T92" i="8"/>
  <c r="S30" i="8"/>
  <c r="T28" i="8"/>
  <c r="T39" i="8"/>
  <c r="S41" i="8"/>
  <c r="X52" i="8"/>
  <c r="S52" i="8"/>
  <c r="T50" i="8"/>
  <c r="S71" i="8"/>
  <c r="T69" i="8"/>
  <c r="X58" i="8"/>
  <c r="S58" i="8"/>
  <c r="T56" i="8"/>
  <c r="S101" i="8"/>
  <c r="T99" i="8"/>
  <c r="X112" i="8"/>
  <c r="T110" i="8"/>
  <c r="S112" i="8"/>
  <c r="X99" i="8"/>
  <c r="T97" i="8"/>
  <c r="S99" i="8"/>
  <c r="X118" i="8"/>
  <c r="T116" i="8"/>
  <c r="S22" i="8"/>
  <c r="T20" i="8"/>
  <c r="U20" i="8" s="1"/>
  <c r="X57" i="8"/>
  <c r="T55" i="8"/>
  <c r="S57" i="8"/>
  <c r="X100" i="8"/>
  <c r="S100" i="8"/>
  <c r="T98" i="8"/>
  <c r="S36" i="8"/>
  <c r="T34" i="8"/>
  <c r="X87" i="8"/>
  <c r="S87" i="8"/>
  <c r="T85" i="8"/>
  <c r="S23" i="8"/>
  <c r="T21" i="8"/>
  <c r="U21" i="8" s="1"/>
  <c r="X74" i="8"/>
  <c r="S74" i="8"/>
  <c r="T72" i="8"/>
  <c r="X42" i="8"/>
  <c r="S42" i="8"/>
  <c r="T40" i="8"/>
  <c r="X117" i="8"/>
  <c r="S117" i="8"/>
  <c r="T115" i="8"/>
  <c r="T79" i="8"/>
  <c r="S81" i="8"/>
  <c r="X49" i="8"/>
  <c r="T47" i="8"/>
  <c r="S49" i="8"/>
  <c r="S17" i="8"/>
  <c r="T15" i="8"/>
  <c r="U15" i="8" s="1"/>
  <c r="X92" i="8"/>
  <c r="S92" i="8"/>
  <c r="T90" i="8"/>
  <c r="X60" i="8"/>
  <c r="S60" i="8"/>
  <c r="T58" i="8"/>
  <c r="S28" i="8"/>
  <c r="T26" i="8"/>
  <c r="U26" i="8" s="1"/>
  <c r="S111" i="8"/>
  <c r="T109" i="8"/>
  <c r="X79" i="8"/>
  <c r="S79" i="8"/>
  <c r="T77" i="8"/>
  <c r="X47" i="8"/>
  <c r="S47" i="8"/>
  <c r="T45" i="8"/>
  <c r="S15" i="8"/>
  <c r="T13" i="8"/>
  <c r="U13" i="8" s="1"/>
  <c r="X98" i="8"/>
  <c r="S98" i="8"/>
  <c r="T96" i="8"/>
  <c r="S66" i="8"/>
  <c r="T64" i="8"/>
  <c r="X34" i="8"/>
  <c r="S34" i="8"/>
  <c r="T32" i="8"/>
  <c r="X105" i="8"/>
  <c r="T103" i="8"/>
  <c r="S105" i="8"/>
  <c r="EU6" i="8"/>
  <c r="HJ20" i="8"/>
  <c r="HV7" i="8"/>
  <c r="CC22" i="8"/>
  <c r="DS7" i="8"/>
  <c r="CQ7" i="8"/>
  <c r="FW19" i="8"/>
  <c r="FW27" i="8"/>
  <c r="IH23" i="8"/>
  <c r="DE8" i="8"/>
  <c r="DE45" i="8"/>
  <c r="BO39" i="8"/>
  <c r="IT7" i="8"/>
  <c r="IH21" i="8"/>
  <c r="DS6" i="8"/>
  <c r="BO6" i="8"/>
  <c r="CC6" i="8"/>
  <c r="FI6" i="8"/>
  <c r="GX19" i="8"/>
  <c r="BO42" i="8"/>
  <c r="HJ10" i="8"/>
  <c r="DE30" i="8"/>
  <c r="IH6" i="8"/>
  <c r="BO45" i="8"/>
  <c r="HJ14" i="8"/>
  <c r="FI32" i="8"/>
  <c r="DE14" i="8"/>
  <c r="DE7" i="8"/>
  <c r="EG17" i="8"/>
  <c r="GX20" i="8"/>
  <c r="IH9" i="8"/>
  <c r="HJ6" i="8"/>
  <c r="CC7" i="8"/>
  <c r="EG13" i="8"/>
  <c r="IT18" i="8"/>
  <c r="FW7" i="8"/>
  <c r="GX6" i="8"/>
  <c r="GK7" i="8"/>
  <c r="FI7" i="8"/>
  <c r="DE40" i="8"/>
  <c r="HV6" i="8"/>
  <c r="CQ6" i="8"/>
  <c r="EU7" i="8"/>
  <c r="EG7" i="8"/>
  <c r="BO7" i="8"/>
  <c r="DE32" i="8"/>
  <c r="GK57" i="8"/>
  <c r="HJ18" i="8"/>
  <c r="AM7" i="8"/>
  <c r="HV27" i="8"/>
  <c r="HV16" i="8"/>
  <c r="EU29" i="8"/>
  <c r="IT6" i="8"/>
  <c r="IH7" i="8"/>
  <c r="EG6" i="8"/>
  <c r="HJ7" i="8"/>
  <c r="CQ60" i="8"/>
  <c r="FW6" i="8"/>
  <c r="GK6" i="8"/>
  <c r="BO30" i="8"/>
  <c r="CQ34" i="8"/>
  <c r="HV19" i="8"/>
  <c r="GX7" i="8"/>
  <c r="DE10" i="8"/>
  <c r="HJ31" i="8"/>
  <c r="AM6" i="8"/>
  <c r="BA7" i="8"/>
  <c r="BA6" i="8"/>
  <c r="BA8" i="8"/>
  <c r="Y7" i="8"/>
  <c r="BA27" i="8"/>
  <c r="BA12" i="8"/>
  <c r="Y9" i="8"/>
  <c r="Y6" i="8"/>
  <c r="AD9" i="1"/>
  <c r="AC10" i="1" s="1"/>
  <c r="N5" i="1"/>
  <c r="GS7" i="8"/>
  <c r="GU7" i="8" s="1"/>
  <c r="GW12" i="8"/>
  <c r="GT10" i="8"/>
  <c r="GW15" i="8"/>
  <c r="GT13" i="8"/>
  <c r="GW16" i="8"/>
  <c r="GT14" i="8"/>
  <c r="GW17" i="8"/>
  <c r="GT15" i="8"/>
  <c r="GW14" i="8"/>
  <c r="GT12" i="8"/>
  <c r="GW10" i="8"/>
  <c r="GT8" i="8"/>
  <c r="GW19" i="8"/>
  <c r="GT17" i="8"/>
  <c r="GW9" i="8"/>
  <c r="GT7" i="8"/>
  <c r="GW20" i="8"/>
  <c r="GT18" i="8"/>
  <c r="GW11" i="8"/>
  <c r="GT9" i="8"/>
  <c r="GW18" i="8"/>
  <c r="GT16" i="8"/>
  <c r="GW8" i="8"/>
  <c r="GT6" i="8"/>
  <c r="GW13" i="8"/>
  <c r="GT11" i="8"/>
  <c r="AZ40" i="8"/>
  <c r="AZ59" i="8"/>
  <c r="AZ95" i="8"/>
  <c r="AZ35" i="8"/>
  <c r="AZ58" i="8"/>
  <c r="AZ62" i="8"/>
  <c r="AZ90" i="8"/>
  <c r="AZ77" i="8"/>
  <c r="AZ97" i="8"/>
  <c r="AZ105" i="8"/>
  <c r="AZ85" i="8"/>
  <c r="AZ94" i="8"/>
  <c r="AZ60" i="8"/>
  <c r="AZ93" i="8"/>
  <c r="AZ44" i="8"/>
  <c r="AZ63" i="8"/>
  <c r="AZ80" i="8"/>
  <c r="AZ30" i="8"/>
  <c r="AZ68" i="8"/>
  <c r="AZ103" i="8"/>
  <c r="AZ64" i="8"/>
  <c r="AZ42" i="8"/>
  <c r="AZ49" i="8"/>
  <c r="AZ57" i="8"/>
  <c r="AZ72" i="8"/>
  <c r="AZ69" i="8"/>
  <c r="AZ87" i="8"/>
  <c r="AZ92" i="8"/>
  <c r="AZ104" i="8"/>
  <c r="AZ32" i="8"/>
  <c r="AZ50" i="8"/>
  <c r="AZ75" i="8"/>
  <c r="AZ99" i="8"/>
  <c r="AZ67" i="8"/>
  <c r="AZ43" i="8"/>
  <c r="AZ73" i="8"/>
  <c r="AZ33" i="8"/>
  <c r="AZ53" i="8"/>
  <c r="AZ107" i="8"/>
  <c r="AZ82" i="8"/>
  <c r="AZ38" i="8"/>
  <c r="AZ47" i="8"/>
  <c r="AZ52" i="8"/>
  <c r="AZ70" i="8"/>
  <c r="AZ78" i="8"/>
  <c r="AZ65" i="8"/>
  <c r="AZ102" i="8"/>
  <c r="AZ89" i="8"/>
  <c r="AZ55" i="8"/>
  <c r="AZ83" i="8"/>
  <c r="AZ34" i="8"/>
  <c r="AZ54" i="8"/>
  <c r="AZ100" i="8"/>
  <c r="AZ37" i="8"/>
  <c r="AZ48" i="8"/>
  <c r="AZ39" i="8"/>
  <c r="AZ79" i="8"/>
  <c r="AZ84" i="8"/>
  <c r="AZ74" i="8"/>
  <c r="AZ88" i="8"/>
  <c r="AZ98" i="8"/>
  <c r="GJ26" i="8"/>
  <c r="GJ41" i="8"/>
  <c r="GH12" i="8"/>
  <c r="GJ71" i="8"/>
  <c r="GJ46" i="8"/>
  <c r="GJ36" i="8"/>
  <c r="GJ21" i="8"/>
  <c r="GJ6" i="8"/>
  <c r="GJ51" i="8"/>
  <c r="GK21" i="8"/>
  <c r="GJ31" i="8"/>
  <c r="GJ61" i="8"/>
  <c r="GJ81" i="8"/>
  <c r="GJ11" i="8"/>
  <c r="GJ76" i="8"/>
  <c r="GJ66" i="8"/>
  <c r="GJ86" i="8"/>
  <c r="GJ56" i="8"/>
  <c r="GJ16" i="8"/>
  <c r="FV21" i="8"/>
  <c r="FV46" i="8"/>
  <c r="FV86" i="8"/>
  <c r="FV61" i="8"/>
  <c r="FV16" i="8"/>
  <c r="FV76" i="8"/>
  <c r="FV96" i="8"/>
  <c r="FV26" i="8"/>
  <c r="FV91" i="8"/>
  <c r="FV101" i="8"/>
  <c r="FV31" i="8"/>
  <c r="FV71" i="8"/>
  <c r="FV81" i="8"/>
  <c r="FV51" i="8"/>
  <c r="FV66" i="8"/>
  <c r="FV6" i="8"/>
  <c r="FV36" i="8"/>
  <c r="FV41" i="8"/>
  <c r="FV11" i="8"/>
  <c r="FV56" i="8"/>
  <c r="FH76" i="8"/>
  <c r="FH31" i="8"/>
  <c r="FH56" i="8"/>
  <c r="FH46" i="8"/>
  <c r="FH86" i="8"/>
  <c r="FH81" i="8"/>
  <c r="FF20" i="8"/>
  <c r="FH41" i="8"/>
  <c r="FH61" i="8"/>
  <c r="FH91" i="8"/>
  <c r="FH6" i="8"/>
  <c r="FH96" i="8"/>
  <c r="FH16" i="8"/>
  <c r="FH26" i="8"/>
  <c r="FH36" i="8"/>
  <c r="FH21" i="8"/>
  <c r="FH66" i="8"/>
  <c r="FH71" i="8"/>
  <c r="FH11" i="8"/>
  <c r="FH51" i="8"/>
  <c r="FH101" i="8"/>
  <c r="ET36" i="8"/>
  <c r="ET51" i="8"/>
  <c r="ET81" i="8"/>
  <c r="ET96" i="8"/>
  <c r="ET11" i="8"/>
  <c r="ET56" i="8"/>
  <c r="ER15" i="8"/>
  <c r="ET91" i="8"/>
  <c r="ET106" i="8"/>
  <c r="ET46" i="8"/>
  <c r="ET66" i="8"/>
  <c r="ET101" i="8"/>
  <c r="ET26" i="8"/>
  <c r="ET21" i="8"/>
  <c r="ET86" i="8"/>
  <c r="ET111" i="8"/>
  <c r="ET16" i="8"/>
  <c r="ET41" i="8"/>
  <c r="ET31" i="8"/>
  <c r="ET61" i="8"/>
  <c r="ET76" i="8"/>
  <c r="ET71" i="8"/>
  <c r="ET6" i="8"/>
  <c r="EF26" i="8"/>
  <c r="EF46" i="8"/>
  <c r="EF56" i="8"/>
  <c r="EF16" i="8"/>
  <c r="EF41" i="8"/>
  <c r="EF11" i="8"/>
  <c r="EF6" i="8"/>
  <c r="EF61" i="8"/>
  <c r="EF21" i="8"/>
  <c r="EF31" i="8"/>
  <c r="EF51" i="8"/>
  <c r="EF36" i="8"/>
  <c r="EF66" i="8"/>
  <c r="DR6" i="8"/>
  <c r="DR36" i="8"/>
  <c r="DR21" i="8"/>
  <c r="DR41" i="8"/>
  <c r="DR16" i="8"/>
  <c r="DR56" i="8"/>
  <c r="DR66" i="8"/>
  <c r="DR31" i="8"/>
  <c r="DR51" i="8"/>
  <c r="DR11" i="8"/>
  <c r="DR61" i="8"/>
  <c r="DR46" i="8"/>
  <c r="DR26" i="8"/>
  <c r="DD56" i="8"/>
  <c r="DD21" i="8"/>
  <c r="DD61" i="8"/>
  <c r="DD16" i="8"/>
  <c r="DD46" i="8"/>
  <c r="DD66" i="8"/>
  <c r="DD71" i="8"/>
  <c r="DD26" i="8"/>
  <c r="DD36" i="8"/>
  <c r="DD51" i="8"/>
  <c r="DD76" i="8"/>
  <c r="DD6" i="8"/>
  <c r="DD41" i="8"/>
  <c r="DD81" i="8"/>
  <c r="DD31" i="8"/>
  <c r="DD11" i="8"/>
  <c r="CP6" i="8"/>
  <c r="CP26" i="8"/>
  <c r="CP86" i="8"/>
  <c r="CP76" i="8"/>
  <c r="CP11" i="8"/>
  <c r="CP71" i="8"/>
  <c r="CP46" i="8"/>
  <c r="CP66" i="8"/>
  <c r="CP31" i="8"/>
  <c r="CP41" i="8"/>
  <c r="CP81" i="8"/>
  <c r="CQ21" i="8"/>
  <c r="CP51" i="8"/>
  <c r="CP36" i="8"/>
  <c r="CP61" i="8"/>
  <c r="CP56" i="8"/>
  <c r="CP16" i="8"/>
  <c r="CP21" i="8"/>
  <c r="CB6" i="8"/>
  <c r="CB21" i="8"/>
  <c r="CB26" i="8"/>
  <c r="CB106" i="8"/>
  <c r="CB16" i="8"/>
  <c r="CB41" i="8"/>
  <c r="CC26" i="8"/>
  <c r="CB36" i="8"/>
  <c r="CB66" i="8"/>
  <c r="CB76" i="8"/>
  <c r="CB31" i="8"/>
  <c r="CB111" i="8"/>
  <c r="CB61" i="8"/>
  <c r="CB96" i="8"/>
  <c r="CC11" i="8"/>
  <c r="CB86" i="8"/>
  <c r="CB101" i="8"/>
  <c r="CB46" i="8"/>
  <c r="CB71" i="8"/>
  <c r="CB11" i="8"/>
  <c r="CB51" i="8"/>
  <c r="CB56" i="8"/>
  <c r="CB81" i="8"/>
  <c r="CB91" i="8"/>
  <c r="CB116" i="8"/>
  <c r="BN56" i="8"/>
  <c r="BN96" i="8"/>
  <c r="BO21" i="8"/>
  <c r="BN16" i="8"/>
  <c r="BN71" i="8"/>
  <c r="BN111" i="8"/>
  <c r="BN26" i="8"/>
  <c r="BN41" i="8"/>
  <c r="BN21" i="8"/>
  <c r="BN91" i="8"/>
  <c r="BN101" i="8"/>
  <c r="BN11" i="8"/>
  <c r="BN51" i="8"/>
  <c r="BN81" i="8"/>
  <c r="BN66" i="8"/>
  <c r="BN31" i="8"/>
  <c r="BN46" i="8"/>
  <c r="BN86" i="8"/>
  <c r="BN116" i="8"/>
  <c r="BN106" i="8"/>
  <c r="BN6" i="8"/>
  <c r="BN36" i="8"/>
  <c r="BN61" i="8"/>
  <c r="BN76" i="8"/>
  <c r="AZ26" i="8"/>
  <c r="AZ46" i="8"/>
  <c r="AZ56" i="8"/>
  <c r="AZ71" i="8"/>
  <c r="AZ21" i="8"/>
  <c r="AZ36" i="8"/>
  <c r="AZ76" i="8"/>
  <c r="AZ31" i="8"/>
  <c r="AZ41" i="8"/>
  <c r="AZ51" i="8"/>
  <c r="AZ91" i="8"/>
  <c r="AZ16" i="8"/>
  <c r="AZ11" i="8"/>
  <c r="AZ61" i="8"/>
  <c r="AZ66" i="8"/>
  <c r="AZ81" i="8"/>
  <c r="AZ86" i="8"/>
  <c r="AZ96" i="8"/>
  <c r="AZ101" i="8"/>
  <c r="AZ106" i="8"/>
  <c r="AZ6" i="8"/>
  <c r="AL41" i="8"/>
  <c r="AL51" i="8"/>
  <c r="AL106" i="8"/>
  <c r="AM46" i="8"/>
  <c r="AL46" i="8"/>
  <c r="AL91" i="8"/>
  <c r="AL21" i="8"/>
  <c r="AL31" i="8"/>
  <c r="AL71" i="8"/>
  <c r="AL81" i="8"/>
  <c r="AL96" i="8"/>
  <c r="AM41" i="8"/>
  <c r="AL66" i="8"/>
  <c r="AL11" i="8"/>
  <c r="AL76" i="8"/>
  <c r="AL56" i="8"/>
  <c r="AL86" i="8"/>
  <c r="AL108" i="8"/>
  <c r="AM36" i="8"/>
  <c r="AL16" i="8"/>
  <c r="AL26" i="8"/>
  <c r="AL61" i="8"/>
  <c r="AL36" i="8"/>
  <c r="AL6" i="8"/>
  <c r="AL101" i="8"/>
  <c r="X6" i="8"/>
  <c r="X10" i="8"/>
  <c r="X56" i="8"/>
  <c r="X96" i="8"/>
  <c r="X66" i="8"/>
  <c r="X71" i="8"/>
  <c r="X36" i="8"/>
  <c r="X76" i="8"/>
  <c r="X101" i="8"/>
  <c r="X51" i="8"/>
  <c r="X61" i="8"/>
  <c r="X91" i="8"/>
  <c r="X106" i="8"/>
  <c r="X41" i="8"/>
  <c r="X111" i="8"/>
  <c r="X86" i="8"/>
  <c r="X81" i="8"/>
  <c r="Y41" i="8"/>
  <c r="X31" i="8"/>
  <c r="X46" i="8"/>
  <c r="HF8" i="8"/>
  <c r="HH8" i="8" s="1"/>
  <c r="ID7" i="8"/>
  <c r="IF7" i="8" s="1"/>
  <c r="GS17" i="8"/>
  <c r="GU17" i="8" s="1"/>
  <c r="ID19" i="8"/>
  <c r="IF19" i="8" s="1"/>
  <c r="HR25" i="8"/>
  <c r="HT25" i="8" s="1"/>
  <c r="HR17" i="8"/>
  <c r="HT17" i="8" s="1"/>
  <c r="GS18" i="8"/>
  <c r="GU18" i="8" s="1"/>
  <c r="DS20" i="8"/>
  <c r="EU32" i="8"/>
  <c r="EU72" i="8"/>
  <c r="AM31" i="8"/>
  <c r="AM47" i="8"/>
  <c r="AM67" i="8"/>
  <c r="DS9" i="8"/>
  <c r="DS34" i="8"/>
  <c r="AM17" i="8"/>
  <c r="FW31" i="8"/>
  <c r="FW75" i="8"/>
  <c r="FW97" i="8"/>
  <c r="BO36" i="8"/>
  <c r="BO52" i="8"/>
  <c r="BO89" i="8"/>
  <c r="DS24" i="8"/>
  <c r="DE23" i="8"/>
  <c r="DE67" i="8"/>
  <c r="GX10" i="8"/>
  <c r="GS8" i="8"/>
  <c r="GU8" i="8" s="1"/>
  <c r="DE11" i="8"/>
  <c r="CQ22" i="8"/>
  <c r="CQ58" i="8"/>
  <c r="CQ66" i="8"/>
  <c r="EG26" i="8"/>
  <c r="GK44" i="8"/>
  <c r="GK65" i="8"/>
  <c r="GK86" i="8"/>
  <c r="CC25" i="8"/>
  <c r="CC62" i="8"/>
  <c r="CC83" i="8"/>
  <c r="AM19" i="8"/>
  <c r="CC15" i="8"/>
  <c r="FI16" i="8"/>
  <c r="EU21" i="8"/>
  <c r="FI57" i="8"/>
  <c r="FI53" i="8"/>
  <c r="FI79" i="8"/>
  <c r="EG21" i="8"/>
  <c r="EG43" i="8"/>
  <c r="BA22" i="8"/>
  <c r="BA40" i="8"/>
  <c r="BA66" i="8"/>
  <c r="BA84" i="8"/>
  <c r="Y8" i="8"/>
  <c r="Y72" i="8"/>
  <c r="Y96" i="8"/>
  <c r="Y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IP20" i="8"/>
  <c r="IR20" i="8" s="1"/>
  <c r="IT22" i="8"/>
  <c r="EU51" i="8"/>
  <c r="EU90" i="8"/>
  <c r="AM44" i="8"/>
  <c r="AM48" i="8"/>
  <c r="AM73" i="8"/>
  <c r="DE35" i="8"/>
  <c r="FW13" i="8"/>
  <c r="DS29" i="8"/>
  <c r="DS69" i="8"/>
  <c r="FW49" i="8"/>
  <c r="FW55" i="8"/>
  <c r="FW93" i="8"/>
  <c r="BO22" i="8"/>
  <c r="BO63" i="8"/>
  <c r="BO78" i="8"/>
  <c r="BO117" i="8"/>
  <c r="HF25" i="8"/>
  <c r="HH25" i="8" s="1"/>
  <c r="HJ27" i="8"/>
  <c r="DE56" i="8"/>
  <c r="DE77" i="8"/>
  <c r="GX9" i="8"/>
  <c r="CQ19" i="8"/>
  <c r="CQ73" i="8"/>
  <c r="CQ70" i="8"/>
  <c r="ID23" i="8"/>
  <c r="IF23" i="8" s="1"/>
  <c r="IH25" i="8"/>
  <c r="GK23" i="8"/>
  <c r="GK48" i="8"/>
  <c r="GK81" i="8"/>
  <c r="CC40" i="8"/>
  <c r="CC87" i="8"/>
  <c r="CC116" i="8"/>
  <c r="CQ103" i="5"/>
  <c r="CV103" i="5" s="1"/>
  <c r="CX103" i="5" s="1"/>
  <c r="Y13" i="8"/>
  <c r="FI74" i="8"/>
  <c r="FI78" i="8"/>
  <c r="EG15" i="8"/>
  <c r="EG28" i="8"/>
  <c r="EG69" i="8"/>
  <c r="BA63" i="8"/>
  <c r="BA53" i="8"/>
  <c r="BA103" i="8"/>
  <c r="Y37" i="8"/>
  <c r="Y58" i="8"/>
  <c r="Y85" i="8"/>
  <c r="Y101" i="8"/>
  <c r="X87" i="5"/>
  <c r="Z87" i="5" s="1"/>
  <c r="T87" i="5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EU69" i="8"/>
  <c r="EU48" i="8"/>
  <c r="EU91" i="8"/>
  <c r="AM40" i="8"/>
  <c r="AM54" i="8"/>
  <c r="AM81" i="8"/>
  <c r="FW25" i="8"/>
  <c r="BO11" i="8"/>
  <c r="DS40" i="8"/>
  <c r="BO16" i="8"/>
  <c r="FW76" i="8"/>
  <c r="FW77" i="8"/>
  <c r="FW94" i="8"/>
  <c r="BO24" i="8"/>
  <c r="BO105" i="8"/>
  <c r="BO82" i="8"/>
  <c r="BO86" i="8"/>
  <c r="HF26" i="8"/>
  <c r="HH26" i="8" s="1"/>
  <c r="HJ28" i="8"/>
  <c r="DE59" i="8"/>
  <c r="DE81" i="8"/>
  <c r="GX11" i="8"/>
  <c r="GS9" i="8"/>
  <c r="GU9" i="8" s="1"/>
  <c r="CQ33" i="8"/>
  <c r="CQ48" i="8"/>
  <c r="GK25" i="8"/>
  <c r="GK58" i="8"/>
  <c r="CC18" i="8"/>
  <c r="CC56" i="8"/>
  <c r="CC88" i="8"/>
  <c r="FI9" i="8"/>
  <c r="FI66" i="8"/>
  <c r="FI100" i="8"/>
  <c r="EG18" i="8"/>
  <c r="EG67" i="8"/>
  <c r="BA64" i="8"/>
  <c r="BA80" i="8"/>
  <c r="BA104" i="8"/>
  <c r="Y71" i="8"/>
  <c r="Y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X79" i="5"/>
  <c r="Z79" i="5" s="1"/>
  <c r="T79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EU36" i="8"/>
  <c r="EU81" i="8"/>
  <c r="EU38" i="8"/>
  <c r="EU46" i="8"/>
  <c r="EU52" i="8"/>
  <c r="EU73" i="8"/>
  <c r="EU68" i="8"/>
  <c r="EU82" i="8"/>
  <c r="EU98" i="8"/>
  <c r="EU106" i="8"/>
  <c r="EU114" i="8"/>
  <c r="AM22" i="8"/>
  <c r="AM50" i="8"/>
  <c r="AM43" i="8"/>
  <c r="AM76" i="8"/>
  <c r="AM60" i="8"/>
  <c r="AM59" i="8"/>
  <c r="AM84" i="8"/>
  <c r="AM95" i="8"/>
  <c r="AM88" i="8"/>
  <c r="AM98" i="8"/>
  <c r="DE24" i="8"/>
  <c r="FW17" i="8"/>
  <c r="DS15" i="8"/>
  <c r="BO13" i="8"/>
  <c r="IT10" i="8"/>
  <c r="IP8" i="8"/>
  <c r="IR8" i="8" s="1"/>
  <c r="EU8" i="8"/>
  <c r="DS22" i="8"/>
  <c r="DS33" i="8"/>
  <c r="DS44" i="8"/>
  <c r="DS50" i="8"/>
  <c r="DS65" i="8"/>
  <c r="IT24" i="8"/>
  <c r="IP22" i="8"/>
  <c r="IR22" i="8" s="1"/>
  <c r="IT15" i="8"/>
  <c r="IP13" i="8"/>
  <c r="IR13" i="8" s="1"/>
  <c r="EU13" i="8"/>
  <c r="AM11" i="8"/>
  <c r="HV8" i="8"/>
  <c r="HR6" i="8"/>
  <c r="HT6" i="8" s="1"/>
  <c r="FW33" i="8"/>
  <c r="FW36" i="8"/>
  <c r="FW52" i="8"/>
  <c r="FW50" i="8"/>
  <c r="FW57" i="8"/>
  <c r="FW73" i="8"/>
  <c r="FW82" i="8"/>
  <c r="FW86" i="8"/>
  <c r="FW95" i="8"/>
  <c r="BO25" i="8"/>
  <c r="BO31" i="8"/>
  <c r="BO58" i="8"/>
  <c r="BO47" i="8"/>
  <c r="BO54" i="8"/>
  <c r="BO93" i="8"/>
  <c r="BO76" i="8"/>
  <c r="BO84" i="8"/>
  <c r="BO104" i="8"/>
  <c r="BO103" i="8"/>
  <c r="BO100" i="8"/>
  <c r="EU41" i="8"/>
  <c r="EU18" i="8"/>
  <c r="HF20" i="8"/>
  <c r="HH20" i="8" s="1"/>
  <c r="HJ22" i="8"/>
  <c r="HF28" i="8"/>
  <c r="HH28" i="8" s="1"/>
  <c r="HJ30" i="8"/>
  <c r="DE29" i="8"/>
  <c r="DE37" i="8"/>
  <c r="DE49" i="8"/>
  <c r="DE60" i="8"/>
  <c r="DE65" i="8"/>
  <c r="DE71" i="8"/>
  <c r="DE82" i="8"/>
  <c r="CS110" i="5"/>
  <c r="BZ105" i="5"/>
  <c r="IT20" i="8"/>
  <c r="IP18" i="8"/>
  <c r="IR18" i="8" s="1"/>
  <c r="GX13" i="8"/>
  <c r="GS11" i="8"/>
  <c r="GU11" i="8" s="1"/>
  <c r="GX16" i="8"/>
  <c r="GS14" i="8"/>
  <c r="GU14" i="8" s="1"/>
  <c r="DE22" i="8"/>
  <c r="CQ10" i="8"/>
  <c r="CQ40" i="8"/>
  <c r="CQ26" i="8"/>
  <c r="CQ42" i="8"/>
  <c r="CQ52" i="8"/>
  <c r="CQ64" i="8"/>
  <c r="CQ69" i="8"/>
  <c r="CQ77" i="8"/>
  <c r="CQ82" i="8"/>
  <c r="FI8" i="8"/>
  <c r="ID22" i="8"/>
  <c r="IF22" i="8" s="1"/>
  <c r="IH24" i="8"/>
  <c r="GK22" i="8"/>
  <c r="GK29" i="8"/>
  <c r="GK27" i="8"/>
  <c r="GK41" i="8"/>
  <c r="GK40" i="8"/>
  <c r="GK49" i="8"/>
  <c r="GK59" i="8"/>
  <c r="GK83" i="8"/>
  <c r="GK71" i="8"/>
  <c r="CC13" i="8"/>
  <c r="CC8" i="8"/>
  <c r="CC20" i="8"/>
  <c r="CC30" i="8"/>
  <c r="CC35" i="8"/>
  <c r="CC48" i="8"/>
  <c r="CC49" i="8"/>
  <c r="CC57" i="8"/>
  <c r="CC68" i="8"/>
  <c r="CC81" i="8"/>
  <c r="CC97" i="8"/>
  <c r="CC92" i="8"/>
  <c r="CC104" i="8"/>
  <c r="CC105" i="8"/>
  <c r="CS107" i="5"/>
  <c r="BZ102" i="5"/>
  <c r="IP21" i="8"/>
  <c r="IR21" i="8" s="1"/>
  <c r="IT23" i="8"/>
  <c r="IJ87" i="5"/>
  <c r="IN87" i="5" s="1"/>
  <c r="IP87" i="5" s="1"/>
  <c r="BZ89" i="5"/>
  <c r="EG9" i="8"/>
  <c r="FI22" i="8"/>
  <c r="FI11" i="8"/>
  <c r="FI24" i="8"/>
  <c r="FI33" i="8"/>
  <c r="FI56" i="8"/>
  <c r="FI47" i="8"/>
  <c r="FI59" i="8"/>
  <c r="FI75" i="8"/>
  <c r="FI77" i="8"/>
  <c r="FI87" i="8"/>
  <c r="FI86" i="8"/>
  <c r="EG24" i="8"/>
  <c r="EG8" i="8"/>
  <c r="EG20" i="8"/>
  <c r="EG32" i="8"/>
  <c r="EG64" i="8"/>
  <c r="EG49" i="8"/>
  <c r="EG53" i="8"/>
  <c r="BA23" i="8"/>
  <c r="BA28" i="8"/>
  <c r="BA17" i="8"/>
  <c r="BA45" i="8"/>
  <c r="BA43" i="8"/>
  <c r="BA60" i="8"/>
  <c r="BA55" i="8"/>
  <c r="BA70" i="8"/>
  <c r="BA65" i="8"/>
  <c r="BA78" i="8"/>
  <c r="BA87" i="8"/>
  <c r="BA93" i="8"/>
  <c r="BA106" i="8"/>
  <c r="Y29" i="8"/>
  <c r="Y14" i="8"/>
  <c r="Y27" i="8"/>
  <c r="Y47" i="8"/>
  <c r="Y36" i="8"/>
  <c r="Y45" i="8"/>
  <c r="Y50" i="8"/>
  <c r="Y68" i="8"/>
  <c r="Y69" i="8"/>
  <c r="Y93" i="8"/>
  <c r="Y88" i="8"/>
  <c r="Y119" i="8"/>
  <c r="Y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EU35" i="8"/>
  <c r="EU95" i="8"/>
  <c r="AM49" i="8"/>
  <c r="AM80" i="8"/>
  <c r="FW11" i="8"/>
  <c r="DS45" i="8"/>
  <c r="IT9" i="8"/>
  <c r="IP7" i="8"/>
  <c r="IR7" i="8" s="1"/>
  <c r="FW48" i="8"/>
  <c r="FW103" i="8"/>
  <c r="BO68" i="8"/>
  <c r="BO95" i="8"/>
  <c r="DE46" i="8"/>
  <c r="HJ12" i="8"/>
  <c r="HF10" i="8"/>
  <c r="HH10" i="8" s="1"/>
  <c r="CQ32" i="8"/>
  <c r="CQ83" i="8"/>
  <c r="GK55" i="8"/>
  <c r="CC21" i="8"/>
  <c r="CC50" i="8"/>
  <c r="CC89" i="8"/>
  <c r="FI44" i="8"/>
  <c r="FI62" i="8"/>
  <c r="EG11" i="8"/>
  <c r="EG51" i="8"/>
  <c r="BA54" i="8"/>
  <c r="BA107" i="8"/>
  <c r="Y43" i="8"/>
  <c r="Y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EU34" i="8"/>
  <c r="EU111" i="8"/>
  <c r="AM35" i="8"/>
  <c r="AM92" i="8"/>
  <c r="DS11" i="8"/>
  <c r="DS58" i="8"/>
  <c r="IT11" i="8"/>
  <c r="IP9" i="8"/>
  <c r="IR9" i="8" s="1"/>
  <c r="FW62" i="8"/>
  <c r="FW83" i="8"/>
  <c r="BO40" i="8"/>
  <c r="BO118" i="8"/>
  <c r="DE25" i="8"/>
  <c r="CQ29" i="8"/>
  <c r="GK31" i="8"/>
  <c r="GK50" i="8"/>
  <c r="CC27" i="8"/>
  <c r="CC71" i="8"/>
  <c r="CC100" i="8"/>
  <c r="GK15" i="8"/>
  <c r="FI20" i="8"/>
  <c r="FI54" i="8"/>
  <c r="FI80" i="8"/>
  <c r="EG54" i="8"/>
  <c r="BA39" i="8"/>
  <c r="BA75" i="8"/>
  <c r="Y34" i="8"/>
  <c r="Y73" i="8"/>
  <c r="X90" i="5"/>
  <c r="Z90" i="5" s="1"/>
  <c r="T90" i="5"/>
  <c r="DS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AG10" i="1"/>
  <c r="AH10" i="1"/>
  <c r="EU63" i="8"/>
  <c r="EU112" i="8"/>
  <c r="AM101" i="8"/>
  <c r="FW15" i="8"/>
  <c r="DS31" i="8"/>
  <c r="EU11" i="8"/>
  <c r="FW22" i="8"/>
  <c r="FW78" i="8"/>
  <c r="BO64" i="8"/>
  <c r="BO97" i="8"/>
  <c r="DE53" i="8"/>
  <c r="FW20" i="8"/>
  <c r="GH110" i="5"/>
  <c r="GL110" i="5" s="1"/>
  <c r="GN110" i="5" s="1"/>
  <c r="CQ8" i="8"/>
  <c r="CQ65" i="8"/>
  <c r="CQ78" i="8"/>
  <c r="GK36" i="8"/>
  <c r="GK82" i="8"/>
  <c r="CC44" i="8"/>
  <c r="CC95" i="8"/>
  <c r="AM29" i="8"/>
  <c r="FI30" i="8"/>
  <c r="FI50" i="8"/>
  <c r="FI101" i="8"/>
  <c r="EG45" i="8"/>
  <c r="BA42" i="8"/>
  <c r="BA91" i="8"/>
  <c r="Y25" i="8"/>
  <c r="Y77" i="8"/>
  <c r="Y116" i="8"/>
  <c r="HR74" i="5"/>
  <c r="HV74" i="5" s="1"/>
  <c r="HX74" i="5" s="1"/>
  <c r="HJ17" i="8"/>
  <c r="HF15" i="8"/>
  <c r="HH15" i="8" s="1"/>
  <c r="EU42" i="8"/>
  <c r="EU79" i="8"/>
  <c r="AM26" i="8"/>
  <c r="AM63" i="8"/>
  <c r="AM93" i="8"/>
  <c r="BO15" i="8"/>
  <c r="DS42" i="8"/>
  <c r="AM20" i="8"/>
  <c r="HV10" i="8"/>
  <c r="HR8" i="8"/>
  <c r="HT8" i="8" s="1"/>
  <c r="FW40" i="8"/>
  <c r="FW68" i="8"/>
  <c r="FW96" i="8"/>
  <c r="BO56" i="8"/>
  <c r="BO85" i="8"/>
  <c r="DE18" i="8"/>
  <c r="DE50" i="8"/>
  <c r="DE84" i="8"/>
  <c r="AM18" i="8"/>
  <c r="CQ46" i="8"/>
  <c r="S113" i="5"/>
  <c r="GK18" i="8"/>
  <c r="GK54" i="8"/>
  <c r="EU19" i="8"/>
  <c r="CC10" i="8"/>
  <c r="CC58" i="8"/>
  <c r="CC86" i="8"/>
  <c r="FI65" i="8"/>
  <c r="FI88" i="8"/>
  <c r="EG41" i="8"/>
  <c r="BA61" i="8"/>
  <c r="BA79" i="8"/>
  <c r="Y33" i="8"/>
  <c r="Y40" i="8"/>
  <c r="Y91" i="8"/>
  <c r="Y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EU27" i="8"/>
  <c r="EU83" i="8"/>
  <c r="AM38" i="8"/>
  <c r="AM78" i="8"/>
  <c r="IT14" i="8"/>
  <c r="IP12" i="8"/>
  <c r="IR12" i="8" s="1"/>
  <c r="DS52" i="8"/>
  <c r="FW51" i="8"/>
  <c r="FW90" i="8"/>
  <c r="BO38" i="8"/>
  <c r="BO73" i="8"/>
  <c r="BO113" i="8"/>
  <c r="DE28" i="8"/>
  <c r="DE63" i="8"/>
  <c r="CQ18" i="8"/>
  <c r="CQ72" i="8"/>
  <c r="CQ74" i="8"/>
  <c r="IH26" i="8"/>
  <c r="ID24" i="8"/>
  <c r="IF24" i="8" s="1"/>
  <c r="GK20" i="8"/>
  <c r="GK84" i="8"/>
  <c r="CC52" i="8"/>
  <c r="CC96" i="8"/>
  <c r="BZ96" i="5"/>
  <c r="FI14" i="8"/>
  <c r="FI61" i="8"/>
  <c r="FI90" i="8"/>
  <c r="EG40" i="8"/>
  <c r="BA20" i="8"/>
  <c r="BA59" i="8"/>
  <c r="Y26" i="8"/>
  <c r="Y55" i="8"/>
  <c r="Y57" i="8"/>
  <c r="Y115" i="8"/>
  <c r="BZ99" i="5"/>
  <c r="AL91" i="5"/>
  <c r="AQ91" i="5" s="1"/>
  <c r="AS91" i="5" s="1"/>
  <c r="AN84" i="5"/>
  <c r="DS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T54" i="5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EU45" i="8"/>
  <c r="EU26" i="8"/>
  <c r="EU66" i="8"/>
  <c r="EU89" i="8"/>
  <c r="AM69" i="8"/>
  <c r="AM89" i="8"/>
  <c r="AM16" i="8"/>
  <c r="DS35" i="8"/>
  <c r="DS70" i="8"/>
  <c r="BO12" i="8"/>
  <c r="FW45" i="8"/>
  <c r="FW63" i="8"/>
  <c r="FW88" i="8"/>
  <c r="BO32" i="8"/>
  <c r="BO53" i="8"/>
  <c r="BO80" i="8"/>
  <c r="BO115" i="8"/>
  <c r="HJ25" i="8"/>
  <c r="HF23" i="8"/>
  <c r="HH23" i="8" s="1"/>
  <c r="DE54" i="8"/>
  <c r="DE83" i="8"/>
  <c r="CQ17" i="8"/>
  <c r="CQ43" i="8"/>
  <c r="CQ53" i="8"/>
  <c r="IH12" i="8"/>
  <c r="ID10" i="8"/>
  <c r="IF10" i="8" s="1"/>
  <c r="GK14" i="8"/>
  <c r="GK51" i="8"/>
  <c r="CC33" i="8"/>
  <c r="CC36" i="8"/>
  <c r="CC82" i="8"/>
  <c r="CC103" i="8"/>
  <c r="CC107" i="8"/>
  <c r="FI36" i="8"/>
  <c r="FI63" i="8"/>
  <c r="FI97" i="8"/>
  <c r="EG27" i="8"/>
  <c r="EG65" i="8"/>
  <c r="BA21" i="8"/>
  <c r="BA51" i="8"/>
  <c r="BA97" i="8"/>
  <c r="Y20" i="8"/>
  <c r="Y56" i="8"/>
  <c r="Y81" i="8"/>
  <c r="Y114" i="8"/>
  <c r="X67" i="5"/>
  <c r="Z67" i="5" s="1"/>
  <c r="T67" i="5"/>
  <c r="X93" i="5"/>
  <c r="Z93" i="5" s="1"/>
  <c r="T93" i="5"/>
  <c r="T46" i="5"/>
  <c r="X46" i="5"/>
  <c r="Z46" i="5" s="1"/>
  <c r="T73" i="5"/>
  <c r="X73" i="5"/>
  <c r="Z73" i="5" s="1"/>
  <c r="X89" i="5"/>
  <c r="Z89" i="5" s="1"/>
  <c r="T89" i="5"/>
  <c r="GV49" i="2"/>
  <c r="GZ49" i="2" s="1"/>
  <c r="HB49" i="2" s="1"/>
  <c r="BO19" i="8"/>
  <c r="EU39" i="8"/>
  <c r="EU76" i="8"/>
  <c r="EU110" i="8"/>
  <c r="AM52" i="8"/>
  <c r="AM96" i="8"/>
  <c r="BO9" i="8"/>
  <c r="DS36" i="8"/>
  <c r="BO14" i="8"/>
  <c r="FW38" i="8"/>
  <c r="FW72" i="8"/>
  <c r="BO60" i="8"/>
  <c r="BO70" i="8"/>
  <c r="BO96" i="8"/>
  <c r="HJ19" i="8"/>
  <c r="HF17" i="8"/>
  <c r="HH17" i="8" s="1"/>
  <c r="DE55" i="8"/>
  <c r="DE74" i="8"/>
  <c r="GX12" i="8"/>
  <c r="GS10" i="8"/>
  <c r="GU10" i="8" s="1"/>
  <c r="CQ23" i="8"/>
  <c r="CQ86" i="8"/>
  <c r="CQ88" i="8"/>
  <c r="ID12" i="8"/>
  <c r="IF12" i="8" s="1"/>
  <c r="IH14" i="8"/>
  <c r="GK16" i="8"/>
  <c r="GK73" i="8"/>
  <c r="GK67" i="8"/>
  <c r="CC41" i="8"/>
  <c r="CC54" i="8"/>
  <c r="CC111" i="8"/>
  <c r="T110" i="5"/>
  <c r="X110" i="5"/>
  <c r="Z110" i="5" s="1"/>
  <c r="FI19" i="8"/>
  <c r="FI70" i="8"/>
  <c r="EG46" i="8"/>
  <c r="BA25" i="8"/>
  <c r="BA38" i="8"/>
  <c r="BA72" i="8"/>
  <c r="BA85" i="8"/>
  <c r="Y23" i="8"/>
  <c r="Y63" i="8"/>
  <c r="Y60" i="8"/>
  <c r="Y103" i="8"/>
  <c r="HR14" i="8"/>
  <c r="HT14" i="8" s="1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HV18" i="8"/>
  <c r="HR16" i="8"/>
  <c r="HT16" i="8" s="1"/>
  <c r="EU62" i="8"/>
  <c r="EU78" i="8"/>
  <c r="AM70" i="8"/>
  <c r="AM65" i="8"/>
  <c r="AM99" i="8"/>
  <c r="HV17" i="8"/>
  <c r="HR15" i="8"/>
  <c r="HT15" i="8" s="1"/>
  <c r="DS30" i="8"/>
  <c r="DS63" i="8"/>
  <c r="IT13" i="8"/>
  <c r="IP11" i="8"/>
  <c r="IR11" i="8" s="1"/>
  <c r="FW46" i="8"/>
  <c r="FW84" i="8"/>
  <c r="BO44" i="8"/>
  <c r="BO77" i="8"/>
  <c r="BO87" i="8"/>
  <c r="BO20" i="8"/>
  <c r="HF27" i="8"/>
  <c r="HH27" i="8" s="1"/>
  <c r="HJ29" i="8"/>
  <c r="DE64" i="8"/>
  <c r="DE69" i="8"/>
  <c r="GX14" i="8"/>
  <c r="GS12" i="8"/>
  <c r="GU12" i="8" s="1"/>
  <c r="CQ41" i="8"/>
  <c r="CQ75" i="8"/>
  <c r="GK37" i="8"/>
  <c r="GK66" i="8"/>
  <c r="CC34" i="8"/>
  <c r="CC117" i="8"/>
  <c r="HF12" i="8"/>
  <c r="HH12" i="8" s="1"/>
  <c r="FI21" i="8"/>
  <c r="FI69" i="8"/>
  <c r="EG47" i="8"/>
  <c r="BA44" i="8"/>
  <c r="BA35" i="8"/>
  <c r="BA57" i="8"/>
  <c r="BA81" i="8"/>
  <c r="Y12" i="8"/>
  <c r="Y61" i="8"/>
  <c r="Y64" i="8"/>
  <c r="Y106" i="8"/>
  <c r="HR92" i="5"/>
  <c r="HV92" i="5" s="1"/>
  <c r="HX92" i="5" s="1"/>
  <c r="HF16" i="8"/>
  <c r="HH16" i="8" s="1"/>
  <c r="AL106" i="5"/>
  <c r="AQ106" i="5" s="1"/>
  <c r="AS106" i="5" s="1"/>
  <c r="T42" i="5"/>
  <c r="X42" i="5"/>
  <c r="Z42" i="5" s="1"/>
  <c r="EU37" i="8"/>
  <c r="EU54" i="8"/>
  <c r="EU80" i="8"/>
  <c r="EU109" i="8"/>
  <c r="AM34" i="8"/>
  <c r="AM51" i="8"/>
  <c r="AM85" i="8"/>
  <c r="AM103" i="8"/>
  <c r="DS17" i="8"/>
  <c r="EU10" i="8"/>
  <c r="DS47" i="8"/>
  <c r="DS67" i="8"/>
  <c r="AM13" i="8"/>
  <c r="FW24" i="8"/>
  <c r="FW61" i="8"/>
  <c r="FW89" i="8"/>
  <c r="BO33" i="8"/>
  <c r="BO66" i="8"/>
  <c r="BO79" i="8"/>
  <c r="BO110" i="8"/>
  <c r="BO101" i="8"/>
  <c r="HF30" i="8"/>
  <c r="HH30" i="8" s="1"/>
  <c r="HJ32" i="8"/>
  <c r="DE41" i="8"/>
  <c r="DE58" i="8"/>
  <c r="GX18" i="8"/>
  <c r="GS16" i="8"/>
  <c r="GU16" i="8" s="1"/>
  <c r="CQ9" i="8"/>
  <c r="CQ24" i="8"/>
  <c r="CQ56" i="8"/>
  <c r="CQ59" i="8"/>
  <c r="CQ80" i="8"/>
  <c r="IP16" i="8"/>
  <c r="IR16" i="8" s="1"/>
  <c r="IH18" i="8"/>
  <c r="ID16" i="8"/>
  <c r="IF16" i="8" s="1"/>
  <c r="GK28" i="8"/>
  <c r="GK46" i="8"/>
  <c r="GK80" i="8"/>
  <c r="GK75" i="8"/>
  <c r="CC17" i="8"/>
  <c r="CC32" i="8"/>
  <c r="CC76" i="8"/>
  <c r="CC72" i="8"/>
  <c r="CC94" i="8"/>
  <c r="CC110" i="8"/>
  <c r="HR20" i="8"/>
  <c r="HT20" i="8" s="1"/>
  <c r="HV22" i="8"/>
  <c r="FI12" i="8"/>
  <c r="FI26" i="8"/>
  <c r="FI34" i="8"/>
  <c r="FI67" i="8"/>
  <c r="FI93" i="8"/>
  <c r="EG31" i="8"/>
  <c r="EG42" i="8"/>
  <c r="EG56" i="8"/>
  <c r="BA24" i="8"/>
  <c r="BA56" i="8"/>
  <c r="BA73" i="8"/>
  <c r="BA77" i="8"/>
  <c r="BA90" i="8"/>
  <c r="Y28" i="8"/>
  <c r="Y49" i="8"/>
  <c r="Y90" i="8"/>
  <c r="Y86" i="8"/>
  <c r="BX99" i="5"/>
  <c r="CC99" i="5" s="1"/>
  <c r="CE99" i="5" s="1"/>
  <c r="DS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EU22" i="8"/>
  <c r="EU60" i="8"/>
  <c r="EU70" i="8"/>
  <c r="EU88" i="8"/>
  <c r="EU99" i="8"/>
  <c r="AM58" i="8"/>
  <c r="AM68" i="8"/>
  <c r="AM94" i="8"/>
  <c r="AM106" i="8"/>
  <c r="BO17" i="8"/>
  <c r="AM10" i="8"/>
  <c r="DS49" i="8"/>
  <c r="DS51" i="8"/>
  <c r="IP17" i="8"/>
  <c r="IR17" i="8" s="1"/>
  <c r="IT19" i="8"/>
  <c r="HV12" i="8"/>
  <c r="HR10" i="8"/>
  <c r="HT10" i="8" s="1"/>
  <c r="DS8" i="8"/>
  <c r="FW28" i="8"/>
  <c r="FW64" i="8"/>
  <c r="FW70" i="8"/>
  <c r="FW81" i="8"/>
  <c r="FW98" i="8"/>
  <c r="BO65" i="8"/>
  <c r="BO71" i="8"/>
  <c r="BO114" i="8"/>
  <c r="BO18" i="8"/>
  <c r="HF32" i="8"/>
  <c r="HH32" i="8" s="1"/>
  <c r="HJ34" i="8"/>
  <c r="DE51" i="8"/>
  <c r="DE66" i="8"/>
  <c r="DE78" i="8"/>
  <c r="CQ11" i="8"/>
  <c r="CQ27" i="8"/>
  <c r="CQ51" i="8"/>
  <c r="CQ85" i="8"/>
  <c r="ID18" i="8"/>
  <c r="IF18" i="8" s="1"/>
  <c r="IH20" i="8"/>
  <c r="GK9" i="8"/>
  <c r="GK39" i="8"/>
  <c r="GK61" i="8"/>
  <c r="GK68" i="8"/>
  <c r="CC29" i="8"/>
  <c r="CC37" i="8"/>
  <c r="CC47" i="8"/>
  <c r="CC64" i="8"/>
  <c r="CC84" i="8"/>
  <c r="CC112" i="8"/>
  <c r="BZ114" i="5"/>
  <c r="BZ103" i="5"/>
  <c r="FI15" i="8"/>
  <c r="FI43" i="8"/>
  <c r="FI64" i="8"/>
  <c r="FI98" i="8"/>
  <c r="EG38" i="8"/>
  <c r="EG12" i="8"/>
  <c r="EG37" i="8"/>
  <c r="EG58" i="8"/>
  <c r="BA10" i="8"/>
  <c r="BA29" i="8"/>
  <c r="BA96" i="8"/>
  <c r="BA86" i="8"/>
  <c r="Y21" i="8"/>
  <c r="Y30" i="8"/>
  <c r="Y52" i="8"/>
  <c r="Y75" i="8"/>
  <c r="Y87" i="8"/>
  <c r="AL92" i="5"/>
  <c r="AQ92" i="5" s="1"/>
  <c r="AS92" i="5" s="1"/>
  <c r="X91" i="5"/>
  <c r="Z91" i="5" s="1"/>
  <c r="T91" i="5"/>
  <c r="HF13" i="8"/>
  <c r="HH13" i="8" s="1"/>
  <c r="HJ15" i="8"/>
  <c r="EU67" i="8"/>
  <c r="EU28" i="8"/>
  <c r="EU57" i="8"/>
  <c r="EU61" i="8"/>
  <c r="EU75" i="8"/>
  <c r="EU71" i="8"/>
  <c r="EU101" i="8"/>
  <c r="EU84" i="8"/>
  <c r="EU93" i="8"/>
  <c r="EU100" i="8"/>
  <c r="EU102" i="8"/>
  <c r="AM27" i="8"/>
  <c r="AM42" i="8"/>
  <c r="AM57" i="8"/>
  <c r="AM77" i="8"/>
  <c r="AM56" i="8"/>
  <c r="AM97" i="8"/>
  <c r="AM109" i="8"/>
  <c r="AM82" i="8"/>
  <c r="AM100" i="8"/>
  <c r="AM108" i="8"/>
  <c r="IT16" i="8"/>
  <c r="IP14" i="8"/>
  <c r="IR14" i="8" s="1"/>
  <c r="EU14" i="8"/>
  <c r="AM12" i="8"/>
  <c r="HV9" i="8"/>
  <c r="HR7" i="8"/>
  <c r="HT7" i="8" s="1"/>
  <c r="HV21" i="8"/>
  <c r="HR19" i="8"/>
  <c r="HT19" i="8" s="1"/>
  <c r="DS60" i="8"/>
  <c r="DS48" i="8"/>
  <c r="DS37" i="8"/>
  <c r="DS53" i="8"/>
  <c r="DS66" i="8"/>
  <c r="IT17" i="8"/>
  <c r="IP15" i="8"/>
  <c r="IR15" i="8" s="1"/>
  <c r="HV14" i="8"/>
  <c r="HR12" i="8"/>
  <c r="HT12" i="8" s="1"/>
  <c r="FW12" i="8"/>
  <c r="DS10" i="8"/>
  <c r="BO8" i="8"/>
  <c r="FW32" i="8"/>
  <c r="FW43" i="8"/>
  <c r="FW37" i="8"/>
  <c r="FW59" i="8"/>
  <c r="FW53" i="8"/>
  <c r="FW67" i="8"/>
  <c r="FW74" i="8"/>
  <c r="FW87" i="8"/>
  <c r="FW92" i="8"/>
  <c r="FW101" i="8"/>
  <c r="BO26" i="8"/>
  <c r="BO43" i="8"/>
  <c r="BO35" i="8"/>
  <c r="BO37" i="8"/>
  <c r="BO46" i="8"/>
  <c r="BO62" i="8"/>
  <c r="BO112" i="8"/>
  <c r="BO69" i="8"/>
  <c r="BO109" i="8"/>
  <c r="BO90" i="8"/>
  <c r="BO107" i="8"/>
  <c r="BO99" i="8"/>
  <c r="DE26" i="8"/>
  <c r="HF31" i="8"/>
  <c r="HH31" i="8" s="1"/>
  <c r="HJ33" i="8"/>
  <c r="DE19" i="8"/>
  <c r="DE44" i="8"/>
  <c r="DE38" i="8"/>
  <c r="DE47" i="8"/>
  <c r="DE48" i="8"/>
  <c r="DE70" i="8"/>
  <c r="DE80" i="8"/>
  <c r="HJ16" i="8"/>
  <c r="HF14" i="8"/>
  <c r="HH14" i="8" s="1"/>
  <c r="HF9" i="8"/>
  <c r="HH9" i="8" s="1"/>
  <c r="HJ11" i="8"/>
  <c r="GX21" i="8"/>
  <c r="GS19" i="8"/>
  <c r="GU19" i="8" s="1"/>
  <c r="DS16" i="8"/>
  <c r="DE43" i="8"/>
  <c r="FW18" i="8"/>
  <c r="DE6" i="8"/>
  <c r="CQ13" i="8"/>
  <c r="CQ16" i="8"/>
  <c r="CQ37" i="8"/>
  <c r="CQ28" i="8"/>
  <c r="CQ35" i="8"/>
  <c r="CQ54" i="8"/>
  <c r="CQ61" i="8"/>
  <c r="CQ67" i="8"/>
  <c r="CQ84" i="8"/>
  <c r="CQ81" i="8"/>
  <c r="IH13" i="8"/>
  <c r="ID11" i="8"/>
  <c r="IF11" i="8" s="1"/>
  <c r="IH11" i="8"/>
  <c r="ID9" i="8"/>
  <c r="IF9" i="8" s="1"/>
  <c r="IH8" i="8"/>
  <c r="ID6" i="8"/>
  <c r="IF6" i="8" s="1"/>
  <c r="GK13" i="8"/>
  <c r="GK10" i="8"/>
  <c r="GK24" i="8"/>
  <c r="GK32" i="8"/>
  <c r="GK43" i="8"/>
  <c r="GK74" i="8"/>
  <c r="GK62" i="8"/>
  <c r="GK76" i="8"/>
  <c r="GK78" i="8"/>
  <c r="GK79" i="8"/>
  <c r="EU44" i="8"/>
  <c r="CC19" i="8"/>
  <c r="CC14" i="8"/>
  <c r="CC23" i="8"/>
  <c r="CC38" i="8"/>
  <c r="CC75" i="8"/>
  <c r="CC61" i="8"/>
  <c r="CC51" i="8"/>
  <c r="CC74" i="8"/>
  <c r="CC73" i="8"/>
  <c r="CC91" i="8"/>
  <c r="CC85" i="8"/>
  <c r="CC109" i="8"/>
  <c r="CC114" i="8"/>
  <c r="CC115" i="8"/>
  <c r="S112" i="5"/>
  <c r="BE106" i="5"/>
  <c r="BJ106" i="5" s="1"/>
  <c r="BL106" i="5" s="1"/>
  <c r="HR95" i="5"/>
  <c r="HV95" i="5" s="1"/>
  <c r="HX95" i="5" s="1"/>
  <c r="Y17" i="8"/>
  <c r="HV25" i="8"/>
  <c r="HR23" i="8"/>
  <c r="HT23" i="8" s="1"/>
  <c r="FI25" i="8"/>
  <c r="FI17" i="8"/>
  <c r="FI31" i="8"/>
  <c r="FI55" i="8"/>
  <c r="FI52" i="8"/>
  <c r="FI71" i="8"/>
  <c r="FI68" i="8"/>
  <c r="FI73" i="8"/>
  <c r="FI83" i="8"/>
  <c r="FI95" i="8"/>
  <c r="FI91" i="8"/>
  <c r="EG19" i="8"/>
  <c r="EG14" i="8"/>
  <c r="EG62" i="8"/>
  <c r="EG35" i="8"/>
  <c r="EG44" i="8"/>
  <c r="EG68" i="8"/>
  <c r="EG59" i="8"/>
  <c r="BA14" i="8"/>
  <c r="BA34" i="8"/>
  <c r="BA31" i="8"/>
  <c r="BA41" i="8"/>
  <c r="BA50" i="8"/>
  <c r="BA74" i="8"/>
  <c r="BA58" i="8"/>
  <c r="BA89" i="8"/>
  <c r="BA88" i="8"/>
  <c r="BA92" i="8"/>
  <c r="BA100" i="8"/>
  <c r="Y11" i="8"/>
  <c r="Y19" i="8"/>
  <c r="Y32" i="8"/>
  <c r="Y35" i="8"/>
  <c r="Y46" i="8"/>
  <c r="Y67" i="8"/>
  <c r="Y65" i="8"/>
  <c r="Y70" i="8"/>
  <c r="Y92" i="8"/>
  <c r="Y95" i="8"/>
  <c r="Y89" i="8"/>
  <c r="Y117" i="8"/>
  <c r="Y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DS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N9" i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N4" i="1"/>
  <c r="FL29" i="2"/>
  <c r="AI14" i="2"/>
  <c r="BB29" i="2"/>
  <c r="BB34" i="2"/>
  <c r="BB21" i="2"/>
  <c r="AI34" i="2"/>
  <c r="AI17" i="2"/>
  <c r="BB25" i="2"/>
  <c r="IT21" i="8"/>
  <c r="IP19" i="8"/>
  <c r="IR19" i="8" s="1"/>
  <c r="EU58" i="8"/>
  <c r="EU105" i="8"/>
  <c r="EU104" i="8"/>
  <c r="AM30" i="8"/>
  <c r="AM62" i="8"/>
  <c r="AM79" i="8"/>
  <c r="DS18" i="8"/>
  <c r="HV13" i="8"/>
  <c r="HR11" i="8"/>
  <c r="HT11" i="8" s="1"/>
  <c r="DS25" i="8"/>
  <c r="DS62" i="8"/>
  <c r="DS14" i="8"/>
  <c r="FW71" i="8"/>
  <c r="FW91" i="8"/>
  <c r="BO55" i="8"/>
  <c r="BO57" i="8"/>
  <c r="BO98" i="8"/>
  <c r="DE36" i="8"/>
  <c r="DE73" i="8"/>
  <c r="DE20" i="8"/>
  <c r="CQ68" i="8"/>
  <c r="IH19" i="8"/>
  <c r="ID17" i="8"/>
  <c r="IF17" i="8" s="1"/>
  <c r="GK42" i="8"/>
  <c r="GK38" i="8"/>
  <c r="GK64" i="8"/>
  <c r="GK77" i="8"/>
  <c r="CC55" i="8"/>
  <c r="CC69" i="8"/>
  <c r="FI39" i="8"/>
  <c r="FI41" i="8"/>
  <c r="FI92" i="8"/>
  <c r="EG63" i="8"/>
  <c r="EG52" i="8"/>
  <c r="BA11" i="8"/>
  <c r="BA67" i="8"/>
  <c r="BA71" i="8"/>
  <c r="Y22" i="8"/>
  <c r="Y62" i="8"/>
  <c r="Y66" i="8"/>
  <c r="Y98" i="8"/>
  <c r="DS43" i="8"/>
  <c r="X50" i="5"/>
  <c r="Z50" i="5" s="1"/>
  <c r="T50" i="5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FW39" i="8"/>
  <c r="EU40" i="8"/>
  <c r="EU59" i="8"/>
  <c r="EU96" i="8"/>
  <c r="AM32" i="8"/>
  <c r="AM71" i="8"/>
  <c r="AM104" i="8"/>
  <c r="HV15" i="8"/>
  <c r="HR13" i="8"/>
  <c r="HT13" i="8" s="1"/>
  <c r="DS27" i="8"/>
  <c r="DS64" i="8"/>
  <c r="FW16" i="8"/>
  <c r="EU9" i="8"/>
  <c r="FW54" i="8"/>
  <c r="FW79" i="8"/>
  <c r="BO48" i="8"/>
  <c r="BO61" i="8"/>
  <c r="BO91" i="8"/>
  <c r="DS23" i="8"/>
  <c r="DE39" i="8"/>
  <c r="DE68" i="8"/>
  <c r="DE12" i="8"/>
  <c r="DE13" i="8"/>
  <c r="CQ44" i="8"/>
  <c r="CQ55" i="8"/>
  <c r="EU23" i="8"/>
  <c r="GK34" i="8"/>
  <c r="GK72" i="8"/>
  <c r="CC42" i="8"/>
  <c r="CC63" i="8"/>
  <c r="CC93" i="8"/>
  <c r="AM21" i="8"/>
  <c r="FI23" i="8"/>
  <c r="FI46" i="8"/>
  <c r="FI72" i="8"/>
  <c r="FI99" i="8"/>
  <c r="EG34" i="8"/>
  <c r="EG57" i="8"/>
  <c r="BA13" i="8"/>
  <c r="BA76" i="8"/>
  <c r="BA108" i="8"/>
  <c r="Y10" i="8"/>
  <c r="Y48" i="8"/>
  <c r="Y79" i="8"/>
  <c r="Y108" i="8"/>
  <c r="CQ97" i="5"/>
  <c r="CV97" i="5" s="1"/>
  <c r="CX97" i="5" s="1"/>
  <c r="DS32" i="8"/>
  <c r="T33" i="5"/>
  <c r="X33" i="5"/>
  <c r="Z33" i="5" s="1"/>
  <c r="FO69" i="5"/>
  <c r="FT69" i="5" s="1"/>
  <c r="FV69" i="5" s="1"/>
  <c r="T55" i="5"/>
  <c r="X55" i="5"/>
  <c r="Z55" i="5" s="1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EU31" i="8"/>
  <c r="EU43" i="8"/>
  <c r="EU77" i="8"/>
  <c r="EU97" i="8"/>
  <c r="AM39" i="8"/>
  <c r="AM86" i="8"/>
  <c r="AM105" i="8"/>
  <c r="DS13" i="8"/>
  <c r="IT8" i="8"/>
  <c r="IP6" i="8"/>
  <c r="IR6" i="8" s="1"/>
  <c r="DS46" i="8"/>
  <c r="EU55" i="8"/>
  <c r="AM9" i="8"/>
  <c r="FW34" i="8"/>
  <c r="FW65" i="8"/>
  <c r="BO29" i="8"/>
  <c r="BO72" i="8"/>
  <c r="X117" i="5"/>
  <c r="Z117" i="5" s="1"/>
  <c r="T117" i="5"/>
  <c r="DE27" i="8"/>
  <c r="DE72" i="8"/>
  <c r="HJ8" i="8"/>
  <c r="HF6" i="8"/>
  <c r="HH6" i="8" s="1"/>
  <c r="CQ20" i="8"/>
  <c r="CQ38" i="8"/>
  <c r="CQ76" i="8"/>
  <c r="IH16" i="8"/>
  <c r="ID14" i="8"/>
  <c r="IF14" i="8" s="1"/>
  <c r="GK19" i="8"/>
  <c r="GK45" i="8"/>
  <c r="GK69" i="8"/>
  <c r="CC9" i="8"/>
  <c r="CC28" i="8"/>
  <c r="CC45" i="8"/>
  <c r="CC65" i="8"/>
  <c r="CC98" i="8"/>
  <c r="CC101" i="8"/>
  <c r="GK11" i="8"/>
  <c r="FI49" i="8"/>
  <c r="FI48" i="8"/>
  <c r="FI82" i="8"/>
  <c r="EG23" i="8"/>
  <c r="EG30" i="8"/>
  <c r="EG66" i="8"/>
  <c r="BA15" i="8"/>
  <c r="BA47" i="8"/>
  <c r="BA94" i="8"/>
  <c r="Y24" i="8"/>
  <c r="Y38" i="8"/>
  <c r="Y59" i="8"/>
  <c r="Y109" i="8"/>
  <c r="Y105" i="8"/>
  <c r="HR52" i="5"/>
  <c r="HV52" i="5" s="1"/>
  <c r="HX52" i="5" s="1"/>
  <c r="BE55" i="5"/>
  <c r="BJ55" i="5" s="1"/>
  <c r="BL55" i="5" s="1"/>
  <c r="AM24" i="8"/>
  <c r="EU25" i="8"/>
  <c r="EU47" i="8"/>
  <c r="EU65" i="8"/>
  <c r="EU85" i="8"/>
  <c r="EU115" i="8"/>
  <c r="AM55" i="8"/>
  <c r="AM66" i="8"/>
  <c r="AM91" i="8"/>
  <c r="BO23" i="8"/>
  <c r="IT12" i="8"/>
  <c r="IP10" i="8"/>
  <c r="IR10" i="8" s="1"/>
  <c r="AM8" i="8"/>
  <c r="DS55" i="8"/>
  <c r="DS57" i="8"/>
  <c r="EU15" i="8"/>
  <c r="FW8" i="8"/>
  <c r="FW23" i="8"/>
  <c r="FW58" i="8"/>
  <c r="FW47" i="8"/>
  <c r="FW80" i="8"/>
  <c r="BO27" i="8"/>
  <c r="BO59" i="8"/>
  <c r="BO106" i="8"/>
  <c r="BO111" i="8"/>
  <c r="AM37" i="8"/>
  <c r="HF21" i="8"/>
  <c r="HH21" i="8" s="1"/>
  <c r="HJ23" i="8"/>
  <c r="DE31" i="8"/>
  <c r="DE61" i="8"/>
  <c r="DE75" i="8"/>
  <c r="GX15" i="8"/>
  <c r="GS13" i="8"/>
  <c r="GU13" i="8" s="1"/>
  <c r="CQ12" i="8"/>
  <c r="CQ25" i="8"/>
  <c r="CQ49" i="8"/>
  <c r="CQ79" i="8"/>
  <c r="IH17" i="8"/>
  <c r="ID15" i="8"/>
  <c r="IF15" i="8" s="1"/>
  <c r="ID20" i="8"/>
  <c r="IF20" i="8" s="1"/>
  <c r="IH22" i="8"/>
  <c r="GK35" i="8"/>
  <c r="GK70" i="8"/>
  <c r="CC46" i="8"/>
  <c r="CC39" i="8"/>
  <c r="CC60" i="8"/>
  <c r="CC80" i="8"/>
  <c r="CC108" i="8"/>
  <c r="FI10" i="8"/>
  <c r="FI13" i="8"/>
  <c r="FI38" i="8"/>
  <c r="FI60" i="8"/>
  <c r="FI81" i="8"/>
  <c r="FI89" i="8"/>
  <c r="EG10" i="8"/>
  <c r="EG36" i="8"/>
  <c r="EG55" i="8"/>
  <c r="BA26" i="8"/>
  <c r="BA36" i="8"/>
  <c r="BA68" i="8"/>
  <c r="BA82" i="8"/>
  <c r="BA102" i="8"/>
  <c r="Y16" i="8"/>
  <c r="Y53" i="8"/>
  <c r="Y78" i="8"/>
  <c r="Y80" i="8"/>
  <c r="Y102" i="8"/>
  <c r="HF18" i="8"/>
  <c r="HH18" i="8" s="1"/>
  <c r="ID21" i="8"/>
  <c r="IF21" i="8" s="1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M23" i="8"/>
  <c r="DE17" i="8"/>
  <c r="EU56" i="8"/>
  <c r="EU74" i="8"/>
  <c r="EU87" i="8"/>
  <c r="EU113" i="8"/>
  <c r="AM25" i="8"/>
  <c r="AM64" i="8"/>
  <c r="AM75" i="8"/>
  <c r="AM90" i="8"/>
  <c r="HF19" i="8"/>
  <c r="HH19" i="8" s="1"/>
  <c r="HJ21" i="8"/>
  <c r="EU12" i="8"/>
  <c r="HR24" i="8"/>
  <c r="HT24" i="8" s="1"/>
  <c r="HV26" i="8"/>
  <c r="DS59" i="8"/>
  <c r="DS61" i="8"/>
  <c r="AM15" i="8"/>
  <c r="FW10" i="8"/>
  <c r="FW35" i="8"/>
  <c r="FW44" i="8"/>
  <c r="FW66" i="8"/>
  <c r="BO51" i="8"/>
  <c r="BO74" i="8"/>
  <c r="BO88" i="8"/>
  <c r="BO102" i="8"/>
  <c r="BO108" i="8"/>
  <c r="HJ24" i="8"/>
  <c r="HF22" i="8"/>
  <c r="HH22" i="8" s="1"/>
  <c r="DE33" i="8"/>
  <c r="DE62" i="8"/>
  <c r="HJ9" i="8"/>
  <c r="HF7" i="8"/>
  <c r="HH7" i="8" s="1"/>
  <c r="GX17" i="8"/>
  <c r="GS15" i="8"/>
  <c r="GU15" i="8" s="1"/>
  <c r="GX22" i="8"/>
  <c r="GS20" i="8"/>
  <c r="FW21" i="8"/>
  <c r="EU24" i="8"/>
  <c r="CQ14" i="8"/>
  <c r="CQ36" i="8"/>
  <c r="CQ50" i="8"/>
  <c r="CQ63" i="8"/>
  <c r="GK8" i="8"/>
  <c r="GK30" i="8"/>
  <c r="GK53" i="8"/>
  <c r="GK52" i="8"/>
  <c r="EU64" i="8"/>
  <c r="CC12" i="8"/>
  <c r="CC43" i="8"/>
  <c r="CC59" i="8"/>
  <c r="CC90" i="8"/>
  <c r="CC106" i="8"/>
  <c r="CC118" i="8"/>
  <c r="HV24" i="8"/>
  <c r="HR22" i="8"/>
  <c r="HT22" i="8" s="1"/>
  <c r="BZ116" i="5"/>
  <c r="AN96" i="5"/>
  <c r="FI35" i="8"/>
  <c r="FI29" i="8"/>
  <c r="FI42" i="8"/>
  <c r="FI76" i="8"/>
  <c r="FI94" i="8"/>
  <c r="EG33" i="8"/>
  <c r="EG61" i="8"/>
  <c r="BA32" i="8"/>
  <c r="BA37" i="8"/>
  <c r="BA49" i="8"/>
  <c r="BA69" i="8"/>
  <c r="BA83" i="8"/>
  <c r="BA99" i="8"/>
  <c r="Y18" i="8"/>
  <c r="Y44" i="8"/>
  <c r="Y82" i="8"/>
  <c r="Y104" i="8"/>
  <c r="Y111" i="8"/>
  <c r="BZ104" i="5"/>
  <c r="EU20" i="8"/>
  <c r="DE15" i="8"/>
  <c r="EU33" i="8"/>
  <c r="EU30" i="8"/>
  <c r="EU53" i="8"/>
  <c r="EU50" i="8"/>
  <c r="EU49" i="8"/>
  <c r="EU92" i="8"/>
  <c r="EU103" i="8"/>
  <c r="EU86" i="8"/>
  <c r="EU94" i="8"/>
  <c r="EU108" i="8"/>
  <c r="EU107" i="8"/>
  <c r="AM28" i="8"/>
  <c r="AM45" i="8"/>
  <c r="AM53" i="8"/>
  <c r="AM83" i="8"/>
  <c r="AM61" i="8"/>
  <c r="AM72" i="8"/>
  <c r="AM74" i="8"/>
  <c r="AM87" i="8"/>
  <c r="AM107" i="8"/>
  <c r="AM102" i="8"/>
  <c r="HV20" i="8"/>
  <c r="HR18" i="8"/>
  <c r="HT18" i="8" s="1"/>
  <c r="EU16" i="8"/>
  <c r="AM14" i="8"/>
  <c r="HV11" i="8"/>
  <c r="HR9" i="8"/>
  <c r="HT9" i="8" s="1"/>
  <c r="FW9" i="8"/>
  <c r="HV23" i="8"/>
  <c r="HR21" i="8"/>
  <c r="HT21" i="8" s="1"/>
  <c r="DS39" i="8"/>
  <c r="DS56" i="8"/>
  <c r="DS41" i="8"/>
  <c r="DS54" i="8"/>
  <c r="DS68" i="8"/>
  <c r="EU17" i="8"/>
  <c r="FW14" i="8"/>
  <c r="DS12" i="8"/>
  <c r="BO10" i="8"/>
  <c r="FW42" i="8"/>
  <c r="FW29" i="8"/>
  <c r="FW41" i="8"/>
  <c r="FW60" i="8"/>
  <c r="FW56" i="8"/>
  <c r="FW69" i="8"/>
  <c r="FW100" i="8"/>
  <c r="FW85" i="8"/>
  <c r="FW99" i="8"/>
  <c r="FW102" i="8"/>
  <c r="BO28" i="8"/>
  <c r="BO49" i="8"/>
  <c r="BO34" i="8"/>
  <c r="BO41" i="8"/>
  <c r="BO50" i="8"/>
  <c r="BO67" i="8"/>
  <c r="BO75" i="8"/>
  <c r="BO81" i="8"/>
  <c r="BO83" i="8"/>
  <c r="BO92" i="8"/>
  <c r="BO94" i="8"/>
  <c r="BO116" i="8"/>
  <c r="IT25" i="8"/>
  <c r="IP23" i="8"/>
  <c r="IR23" i="8" s="1"/>
  <c r="HJ26" i="8"/>
  <c r="HF24" i="8"/>
  <c r="HH24" i="8" s="1"/>
  <c r="DE21" i="8"/>
  <c r="DE34" i="8"/>
  <c r="DE42" i="8"/>
  <c r="DE52" i="8"/>
  <c r="DE57" i="8"/>
  <c r="DE76" i="8"/>
  <c r="DE79" i="8"/>
  <c r="CQ31" i="8"/>
  <c r="BZ117" i="5"/>
  <c r="FW26" i="8"/>
  <c r="DE16" i="8"/>
  <c r="HJ13" i="8"/>
  <c r="HF11" i="8"/>
  <c r="HH11" i="8" s="1"/>
  <c r="GS6" i="8"/>
  <c r="GU6" i="8" s="1"/>
  <c r="GX8" i="8"/>
  <c r="FW30" i="8"/>
  <c r="DE9" i="8"/>
  <c r="CQ15" i="8"/>
  <c r="CQ47" i="8"/>
  <c r="CQ45" i="8"/>
  <c r="CQ30" i="8"/>
  <c r="CQ39" i="8"/>
  <c r="CQ57" i="8"/>
  <c r="CQ62" i="8"/>
  <c r="CQ71" i="8"/>
  <c r="CQ87" i="8"/>
  <c r="CQ89" i="8"/>
  <c r="BA30" i="8"/>
  <c r="IH15" i="8"/>
  <c r="ID13" i="8"/>
  <c r="IF13" i="8" s="1"/>
  <c r="ID8" i="8"/>
  <c r="IF8" i="8" s="1"/>
  <c r="IH10" i="8"/>
  <c r="GK17" i="8"/>
  <c r="GK12" i="8"/>
  <c r="GK26" i="8"/>
  <c r="GK33" i="8"/>
  <c r="GK47" i="8"/>
  <c r="GK56" i="8"/>
  <c r="GK63" i="8"/>
  <c r="GK60" i="8"/>
  <c r="GK85" i="8"/>
  <c r="GK87" i="8"/>
  <c r="CC31" i="8"/>
  <c r="CC16" i="8"/>
  <c r="CC24" i="8"/>
  <c r="CC67" i="8"/>
  <c r="CC66" i="8"/>
  <c r="CC53" i="8"/>
  <c r="CC70" i="8"/>
  <c r="CC78" i="8"/>
  <c r="CC77" i="8"/>
  <c r="CC79" i="8"/>
  <c r="CC99" i="8"/>
  <c r="CC113" i="8"/>
  <c r="CC102" i="8"/>
  <c r="AM33" i="8"/>
  <c r="CS111" i="5"/>
  <c r="T105" i="5"/>
  <c r="X105" i="5"/>
  <c r="Z105" i="5" s="1"/>
  <c r="GH95" i="5"/>
  <c r="GL95" i="5" s="1"/>
  <c r="GN95" i="5" s="1"/>
  <c r="BA16" i="8"/>
  <c r="HF29" i="8"/>
  <c r="HH29" i="8" s="1"/>
  <c r="BX112" i="5"/>
  <c r="CC112" i="5" s="1"/>
  <c r="CE112" i="5" s="1"/>
  <c r="AL102" i="5"/>
  <c r="AQ102" i="5" s="1"/>
  <c r="AS102" i="5" s="1"/>
  <c r="CS88" i="5"/>
  <c r="EG22" i="8"/>
  <c r="FI27" i="8"/>
  <c r="FI18" i="8"/>
  <c r="FI28" i="8"/>
  <c r="FI40" i="8"/>
  <c r="FI37" i="8"/>
  <c r="FI45" i="8"/>
  <c r="FI51" i="8"/>
  <c r="FI58" i="8"/>
  <c r="FI85" i="8"/>
  <c r="FI84" i="8"/>
  <c r="FI96" i="8"/>
  <c r="FI102" i="8"/>
  <c r="EG29" i="8"/>
  <c r="EG16" i="8"/>
  <c r="EG25" i="8"/>
  <c r="EG39" i="8"/>
  <c r="EG48" i="8"/>
  <c r="EG50" i="8"/>
  <c r="EG60" i="8"/>
  <c r="BA18" i="8"/>
  <c r="BA9" i="8"/>
  <c r="BA19" i="8"/>
  <c r="BA33" i="8"/>
  <c r="BA46" i="8"/>
  <c r="BA52" i="8"/>
  <c r="BA48" i="8"/>
  <c r="BA62" i="8"/>
  <c r="BA98" i="8"/>
  <c r="BA95" i="8"/>
  <c r="BA105" i="8"/>
  <c r="BA101" i="8"/>
  <c r="Y15" i="8"/>
  <c r="Y31" i="8"/>
  <c r="Y42" i="8"/>
  <c r="Y39" i="8"/>
  <c r="Y51" i="8"/>
  <c r="Y54" i="8"/>
  <c r="Y74" i="8"/>
  <c r="Y76" i="8"/>
  <c r="Y94" i="8"/>
  <c r="Y97" i="8"/>
  <c r="Y99" i="8"/>
  <c r="Y118" i="8"/>
  <c r="Y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DS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N6" i="1"/>
  <c r="AI25" i="2"/>
  <c r="BB10" i="2"/>
  <c r="ES9" i="2"/>
  <c r="BB18" i="2"/>
  <c r="AI29" i="2"/>
  <c r="BB14" i="2"/>
  <c r="BU7" i="2"/>
  <c r="AI13" i="2"/>
  <c r="AI15" i="2"/>
  <c r="V10" i="8" l="1"/>
  <c r="X15" i="8"/>
  <c r="V20" i="8"/>
  <c r="X25" i="8"/>
  <c r="V12" i="8"/>
  <c r="X17" i="8"/>
  <c r="V21" i="8"/>
  <c r="V22" i="8"/>
  <c r="X27" i="8"/>
  <c r="V14" i="8"/>
  <c r="X19" i="8"/>
  <c r="V24" i="8"/>
  <c r="X29" i="8"/>
  <c r="V11" i="8"/>
  <c r="V17" i="8"/>
  <c r="X22" i="8"/>
  <c r="V23" i="8"/>
  <c r="X28" i="8"/>
  <c r="V13" i="8"/>
  <c r="X18" i="8"/>
  <c r="V25" i="8"/>
  <c r="X30" i="8"/>
  <c r="V16" i="8"/>
  <c r="V19" i="8"/>
  <c r="X24" i="8"/>
  <c r="V18" i="8"/>
  <c r="X23" i="8"/>
  <c r="V15" i="8"/>
  <c r="X20" i="8"/>
  <c r="DC10" i="8"/>
  <c r="GI15" i="8"/>
  <c r="AK18" i="8"/>
  <c r="CA9" i="8"/>
  <c r="FU8" i="8"/>
  <c r="AY19" i="8"/>
  <c r="BM26" i="8"/>
  <c r="CA11" i="8"/>
  <c r="CO12" i="8"/>
  <c r="DC14" i="8"/>
  <c r="ES23" i="8"/>
  <c r="FG10" i="8"/>
  <c r="FU13" i="8"/>
  <c r="CA8" i="8"/>
  <c r="CO17" i="8"/>
  <c r="ES8" i="8"/>
  <c r="GI10" i="8"/>
  <c r="AY23" i="8"/>
  <c r="EE12" i="8"/>
  <c r="W18" i="8"/>
  <c r="AY9" i="8"/>
  <c r="BM22" i="8"/>
  <c r="BM9" i="8"/>
  <c r="FG8" i="8"/>
  <c r="CA18" i="8"/>
  <c r="DC9" i="8"/>
  <c r="CA15" i="8"/>
  <c r="CA12" i="8"/>
  <c r="CO6" i="8"/>
  <c r="DQ6" i="8"/>
  <c r="FG6" i="8"/>
  <c r="ES21" i="8"/>
  <c r="FU17" i="8"/>
  <c r="W19" i="8"/>
  <c r="AY20" i="8"/>
  <c r="AY15" i="8"/>
  <c r="BM20" i="8"/>
  <c r="CA19" i="8"/>
  <c r="CO13" i="8"/>
  <c r="DC6" i="8"/>
  <c r="DQ9" i="8"/>
  <c r="ES14" i="8"/>
  <c r="FG14" i="8"/>
  <c r="ES13" i="8"/>
  <c r="AY12" i="8"/>
  <c r="CA16" i="8"/>
  <c r="EE11" i="8"/>
  <c r="EE15" i="8"/>
  <c r="FU22" i="8"/>
  <c r="CO16" i="8"/>
  <c r="ES22" i="8"/>
  <c r="GI6" i="8"/>
  <c r="CA7" i="8"/>
  <c r="AY13" i="8"/>
  <c r="BM15" i="8"/>
  <c r="CA23" i="8"/>
  <c r="CO9" i="8"/>
  <c r="DQ13" i="8"/>
  <c r="ES9" i="8"/>
  <c r="FU6" i="8"/>
  <c r="FU18" i="8"/>
  <c r="GI18" i="8"/>
  <c r="GI7" i="8"/>
  <c r="AY6" i="8"/>
  <c r="ES6" i="8"/>
  <c r="FU15" i="8"/>
  <c r="BM14" i="8"/>
  <c r="DC15" i="8"/>
  <c r="BM21" i="8"/>
  <c r="DC13" i="8"/>
  <c r="FU16" i="8"/>
  <c r="AY16" i="8"/>
  <c r="AY8" i="8"/>
  <c r="BM8" i="8"/>
  <c r="BM6" i="8"/>
  <c r="BM23" i="8"/>
  <c r="CA20" i="8"/>
  <c r="CO8" i="8"/>
  <c r="DC17" i="8"/>
  <c r="DQ8" i="8"/>
  <c r="EE8" i="8"/>
  <c r="ES10" i="8"/>
  <c r="ES16" i="8"/>
  <c r="ES15" i="8"/>
  <c r="FG7" i="8"/>
  <c r="FG19" i="8"/>
  <c r="FG15" i="8"/>
  <c r="FU7" i="8"/>
  <c r="FU12" i="8"/>
  <c r="GI11" i="8"/>
  <c r="BM11" i="8"/>
  <c r="CA25" i="8"/>
  <c r="CA13" i="8"/>
  <c r="CO18" i="8"/>
  <c r="DQ12" i="8"/>
  <c r="EE14" i="8"/>
  <c r="ES17" i="8"/>
  <c r="W15" i="8"/>
  <c r="AY7" i="8"/>
  <c r="AY10" i="8"/>
  <c r="BM17" i="8"/>
  <c r="BM7" i="8"/>
  <c r="CA21" i="8"/>
  <c r="CA10" i="8"/>
  <c r="CA24" i="8"/>
  <c r="CA6" i="8"/>
  <c r="CO14" i="8"/>
  <c r="CO7" i="8"/>
  <c r="DC18" i="8"/>
  <c r="EE9" i="8"/>
  <c r="EE13" i="8"/>
  <c r="ES12" i="8"/>
  <c r="FG17" i="8"/>
  <c r="FG18" i="8"/>
  <c r="ES7" i="8"/>
  <c r="FG22" i="8"/>
  <c r="FU11" i="8"/>
  <c r="FG13" i="8"/>
  <c r="GI8" i="8"/>
  <c r="FU20" i="8"/>
  <c r="AY22" i="8"/>
  <c r="AY21" i="8"/>
  <c r="BM10" i="8"/>
  <c r="DQ7" i="8"/>
  <c r="CO15" i="8"/>
  <c r="DQ11" i="8"/>
  <c r="EE10" i="8"/>
  <c r="FG21" i="8"/>
  <c r="FU21" i="8"/>
  <c r="GI12" i="8"/>
  <c r="AY11" i="8"/>
  <c r="AY14" i="8"/>
  <c r="BM19" i="8"/>
  <c r="CA17" i="8"/>
  <c r="CA14" i="8"/>
  <c r="CO11" i="8"/>
  <c r="DC16" i="8"/>
  <c r="BM18" i="8"/>
  <c r="DC11" i="8"/>
  <c r="DC7" i="8"/>
  <c r="ES20" i="8"/>
  <c r="ES11" i="8"/>
  <c r="ES19" i="8"/>
  <c r="FG12" i="8"/>
  <c r="FG20" i="8"/>
  <c r="FG11" i="8"/>
  <c r="FU14" i="8"/>
  <c r="GI16" i="8"/>
  <c r="GI19" i="8"/>
  <c r="BM16" i="8"/>
  <c r="DQ10" i="8"/>
  <c r="EE7" i="8"/>
  <c r="AY18" i="8"/>
  <c r="BM24" i="8"/>
  <c r="BM25" i="8"/>
  <c r="CA22" i="8"/>
  <c r="CO10" i="8"/>
  <c r="DC12" i="8"/>
  <c r="FG9" i="8"/>
  <c r="FU19" i="8"/>
  <c r="FU10" i="8"/>
  <c r="W22" i="8"/>
  <c r="AK17" i="8"/>
  <c r="AY17" i="8"/>
  <c r="BM13" i="8"/>
  <c r="BM12" i="8"/>
  <c r="DC8" i="8"/>
  <c r="DQ14" i="8"/>
  <c r="EE6" i="8"/>
  <c r="ES24" i="8"/>
  <c r="ES18" i="8"/>
  <c r="FG16" i="8"/>
  <c r="FU9" i="8"/>
  <c r="GI14" i="8"/>
  <c r="GI9" i="8"/>
  <c r="GI13" i="8"/>
  <c r="GI17" i="8"/>
  <c r="W23" i="8"/>
  <c r="W24" i="8"/>
  <c r="AK23" i="8"/>
  <c r="AK20" i="8"/>
  <c r="W17" i="8"/>
  <c r="W20" i="8"/>
  <c r="AK14" i="8"/>
  <c r="W12" i="8"/>
  <c r="AK24" i="8"/>
  <c r="AK6" i="8"/>
  <c r="AK22" i="8"/>
  <c r="AK13" i="8"/>
  <c r="AK11" i="8"/>
  <c r="AK19" i="8"/>
  <c r="W21" i="8"/>
  <c r="W14" i="8"/>
  <c r="AK15" i="8"/>
  <c r="AK16" i="8"/>
  <c r="W16" i="8"/>
  <c r="AK12" i="8"/>
  <c r="AK21" i="8"/>
  <c r="W13" i="8"/>
  <c r="W11" i="8"/>
  <c r="AK9" i="8"/>
  <c r="AK10" i="8"/>
  <c r="AK7" i="8"/>
  <c r="AK8" i="8"/>
  <c r="IE22" i="8"/>
  <c r="GV11" i="8"/>
  <c r="IE18" i="8"/>
  <c r="GV13" i="8"/>
  <c r="HG8" i="8"/>
  <c r="GV10" i="8"/>
  <c r="HG6" i="8"/>
  <c r="GV8" i="8"/>
  <c r="IQ7" i="8"/>
  <c r="HS20" i="8"/>
  <c r="HS16" i="8"/>
  <c r="IQ17" i="8"/>
  <c r="HG13" i="8"/>
  <c r="IE11" i="8"/>
  <c r="IE7" i="8"/>
  <c r="GV17" i="8"/>
  <c r="HS17" i="8"/>
  <c r="GV9" i="8"/>
  <c r="HS15" i="8"/>
  <c r="HG10" i="8"/>
  <c r="IQ9" i="8"/>
  <c r="IQ13" i="8"/>
  <c r="HG22" i="8"/>
  <c r="GV18" i="8"/>
  <c r="IE19" i="8"/>
  <c r="IQ8" i="8"/>
  <c r="HS23" i="8"/>
  <c r="HG17" i="8"/>
  <c r="HG25" i="8"/>
  <c r="HG26" i="8"/>
  <c r="HG9" i="8"/>
  <c r="HG19" i="8"/>
  <c r="IQ10" i="8"/>
  <c r="HG18" i="8"/>
  <c r="HS11" i="8"/>
  <c r="GV14" i="8"/>
  <c r="GV16" i="8"/>
  <c r="HS10" i="8"/>
  <c r="HG14" i="8"/>
  <c r="IE14" i="8"/>
  <c r="IQ20" i="8"/>
  <c r="HG23" i="8"/>
  <c r="IQ12" i="8"/>
  <c r="IE10" i="8"/>
  <c r="IQ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HS22" i="8"/>
  <c r="T28" i="5"/>
  <c r="X28" i="5"/>
  <c r="Z28" i="5" s="1"/>
  <c r="X103" i="5"/>
  <c r="Z103" i="5" s="1"/>
  <c r="T103" i="5"/>
  <c r="HS6" i="8"/>
  <c r="X119" i="5"/>
  <c r="Z119" i="5" s="1"/>
  <c r="T119" i="5"/>
  <c r="HS7" i="8"/>
  <c r="T102" i="5"/>
  <c r="X102" i="5"/>
  <c r="Z102" i="5" s="1"/>
  <c r="T20" i="5"/>
  <c r="X20" i="5"/>
  <c r="Z20" i="5" s="1"/>
  <c r="IE15" i="8"/>
  <c r="T82" i="5"/>
  <c r="X82" i="5"/>
  <c r="Z82" i="5" s="1"/>
  <c r="T71" i="5"/>
  <c r="X71" i="5"/>
  <c r="Z71" i="5" s="1"/>
  <c r="T94" i="5"/>
  <c r="X94" i="5"/>
  <c r="Z94" i="5" s="1"/>
  <c r="HS8" i="8"/>
  <c r="IQ14" i="8"/>
  <c r="HS13" i="8"/>
  <c r="HG21" i="8"/>
  <c r="X108" i="5"/>
  <c r="Z108" i="5" s="1"/>
  <c r="T108" i="5"/>
  <c r="T59" i="5"/>
  <c r="X59" i="5"/>
  <c r="Z59" i="5" s="1"/>
  <c r="T63" i="5"/>
  <c r="X63" i="5"/>
  <c r="Z63" i="5" s="1"/>
  <c r="GV12" i="8"/>
  <c r="IE21" i="8"/>
  <c r="IQ18" i="8"/>
  <c r="T41" i="5"/>
  <c r="X41" i="5"/>
  <c r="Z41" i="5" s="1"/>
  <c r="T27" i="5"/>
  <c r="X27" i="5"/>
  <c r="Z27" i="5" s="1"/>
  <c r="IE9" i="8"/>
  <c r="IE13" i="8"/>
  <c r="HS9" i="8"/>
  <c r="X52" i="5"/>
  <c r="Z52" i="5" s="1"/>
  <c r="T52" i="5"/>
  <c r="T112" i="5"/>
  <c r="X112" i="5"/>
  <c r="Z112" i="5" s="1"/>
  <c r="HG7" i="8"/>
  <c r="HG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HG16" i="8"/>
  <c r="IE12" i="8"/>
  <c r="T30" i="5"/>
  <c r="X30" i="5"/>
  <c r="Z30" i="5" s="1"/>
  <c r="X23" i="5"/>
  <c r="Z23" i="5" s="1"/>
  <c r="T23" i="5"/>
  <c r="X101" i="5"/>
  <c r="Z101" i="5" s="1"/>
  <c r="T101" i="5"/>
  <c r="HG12" i="8"/>
  <c r="IE16" i="8"/>
  <c r="HG30" i="8"/>
  <c r="IQ15" i="8"/>
  <c r="IE8" i="8"/>
  <c r="T80" i="5"/>
  <c r="X80" i="5"/>
  <c r="Z80" i="5" s="1"/>
  <c r="T37" i="5"/>
  <c r="X37" i="5"/>
  <c r="Z37" i="5" s="1"/>
  <c r="IE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HS18" i="8"/>
  <c r="HS12" i="8"/>
  <c r="IE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HG27" i="8"/>
  <c r="IE6" i="8"/>
  <c r="IQ21" i="8"/>
  <c r="HS19" i="8"/>
  <c r="HG20" i="8"/>
  <c r="T74" i="5"/>
  <c r="X74" i="5"/>
  <c r="Z74" i="5" s="1"/>
  <c r="HS21" i="8"/>
  <c r="HG29" i="8"/>
  <c r="HG11" i="8"/>
  <c r="HS14" i="8"/>
  <c r="HG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IQ16" i="8"/>
  <c r="IQ11" i="8"/>
  <c r="IQ6" i="8"/>
  <c r="GV7" i="8"/>
  <c r="HG24" i="8"/>
  <c r="GV6" i="8"/>
  <c r="GV15" i="8"/>
  <c r="X16" i="8" l="1"/>
  <c r="X26" i="8"/>
  <c r="U9" i="8"/>
  <c r="U10" i="8"/>
  <c r="X21" i="8"/>
  <c r="U8" i="8"/>
  <c r="V9" i="8" l="1"/>
  <c r="X14" i="8"/>
  <c r="V7" i="8"/>
  <c r="X12" i="8"/>
  <c r="V8" i="8"/>
  <c r="X13" i="8"/>
  <c r="W9" i="8"/>
  <c r="W8" i="8"/>
  <c r="W10" i="8"/>
  <c r="X11" i="8"/>
  <c r="V6" i="8"/>
  <c r="U7" i="8"/>
  <c r="W6" i="8" l="1"/>
  <c r="U6" i="8"/>
  <c r="W7" i="8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<sst xmlns="http://schemas.openxmlformats.org/spreadsheetml/2006/main" count="1285" uniqueCount="140">
  <si>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</si>
  <si>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</si>
  <si>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</si>
  <si>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</si>
  <si>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</si>
  <si>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</si>
  <si>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</si>
  <si>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</si>
  <si>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</si>
  <si>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</si>
  <si>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</si>
  <si>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</si>
  <si>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</si>
  <si>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</si>
  <si>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</si>
  <si>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</si>
  <si>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</si>
  <si>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</si>
  <si>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</si>
  <si>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</si>
  <si>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</si>
  <si>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</si>
  <si>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</si>
  <si>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</si>
  <si>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</si>
  <si>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</si>
  <si>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</si>
  <si>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</si>
  <si>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</si>
  <si>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</si>
  <si>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</si>
  <si>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</si>
  <si>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</si>
  <si>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</si>
  <si>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</si>
  <si>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</si>
  <si>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</si>
  <si>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</si>
  <si>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</si>
  <si>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</si>
  <si>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</si>
  <si>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</si>
  <si>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</si>
  <si>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</si>
  <si>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</si>
  <si>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</si>
  <si>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</si>
  <si>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</si>
  <si>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</si>
  <si>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</si>
  <si>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</si>
  <si>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</si>
  <si>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</si>
  <si>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</si>
  <si>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</si>
  <si>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</si>
  <si>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</si>
  <si>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</si>
  <si>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</si>
  <si>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</si>
  <si>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</si>
  <si>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</si>
  <si>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</si>
  <si>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</si>
  <si>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</si>
  <si>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</si>
  <si>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</si>
  <si>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</si>
  <si>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</si>
  <si>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</si>
  <si>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</si>
  <si>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</si>
  <si>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</si>
  <si>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</si>
  <si>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</si>
  <si>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</si>
  <si>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</si>
  <si>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</si>
  <si>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</si>
  <si>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</si>
  <si>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</si>
  <si>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</si>
  <si>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</si>
  <si>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</si>
  <si>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</si>
  <si>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</si>
  <si>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</si>
  <si>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</si>
  <si>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</si>
  <si>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</si>
  <si>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</si>
  <si>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</si>
  <si>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</si>
  <si>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</si>
  <si>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</si>
  <si>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</si>
  <si>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</si>
  <si>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</si>
  <si>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</si>
  <si>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</si>
  <si>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</si>
  <si>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</si>
  <si>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</si>
  <si>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</si>
  <si>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</si>
  <si>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</si>
  <si>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</si>
  <si>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</si>
  <si>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</si>
  <si>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</si>
  <si>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</si>
  <si>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</si>
  <si>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</si>
  <si>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</si>
  <si>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>log(x)</t>
  </si>
  <si>
    <t xml:space="preserve">t* </t>
  </si>
  <si>
    <t>Time adjuster</t>
  </si>
  <si>
    <t>Spherical radius</t>
  </si>
  <si>
    <t>Re No.</t>
  </si>
  <si>
    <t xml:space="preserve"> u (mm/s) </t>
  </si>
  <si>
    <t xml:space="preserve"> a (mm/s^2)</t>
  </si>
  <si>
    <t>a (mm/s^2)</t>
  </si>
  <si>
    <t xml:space="preserve"> x (mm)</t>
  </si>
  <si>
    <t>References for adjustment</t>
  </si>
  <si>
    <t>Frame</t>
  </si>
  <si>
    <t>Ave. X</t>
  </si>
  <si>
    <t>Ave. Y</t>
  </si>
  <si>
    <t>Ave Centroid</t>
  </si>
  <si>
    <t>Ave Threshold</t>
  </si>
  <si>
    <t>X (center)</t>
  </si>
  <si>
    <t>Y (center)</t>
  </si>
  <si>
    <t xml:space="preserve"> X (ave thresh)</t>
  </si>
  <si>
    <t>Ave Y (ave thresh)</t>
  </si>
  <si>
    <t>x0</t>
  </si>
  <si>
    <t>(x-x0)/(x*-x0)</t>
  </si>
  <si>
    <t>t/t*</t>
  </si>
  <si>
    <t>2mL 2.94deg</t>
  </si>
  <si>
    <t>3mL 2.94deg</t>
  </si>
  <si>
    <t>4mL 2.94deg</t>
  </si>
  <si>
    <t>6mL 2.94deg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</si>
</sst>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81320"/>
        <c:axId val="414264896"/>
      </c:scatterChart>
      <c:valAx>
        <c:axId val="29208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4896"/>
        <c:crosses val="autoZero"/>
        <c:crossBetween val="midCat"/>
      </c:valAx>
      <c:valAx>
        <c:axId val="41426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08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9600"/>
        <c:axId val="414268032"/>
      </c:scatterChart>
      <c:valAx>
        <c:axId val="4142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8032"/>
        <c:crosses val="autoZero"/>
        <c:crossBetween val="midCat"/>
      </c:valAx>
      <c:valAx>
        <c:axId val="41426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5680"/>
        <c:axId val="414266072"/>
      </c:scatterChart>
      <c:valAx>
        <c:axId val="41426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6072"/>
        <c:crosses val="autoZero"/>
        <c:crossBetween val="midCat"/>
      </c:valAx>
      <c:valAx>
        <c:axId val="414266072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Data_Compiled!$O$6:$O$119</c:f>
              <c:numCache>
                <c:formatCode>General</c:formatCode>
                <c:ptCount val="11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1.7833333333333332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1.8499999999999999</c:v>
                </c:pt>
                <c:pt idx="112">
                  <c:v>1.8666666666666667</c:v>
                </c:pt>
                <c:pt idx="113">
                  <c:v>1.8833333333333333</c:v>
                </c:pt>
              </c:numCache>
            </c:numRef>
          </c:xVal>
          <c:yVal>
            <c:numRef>
              <c:f>Data_Compiled!$P$6:$P$119</c:f>
              <c:numCache>
                <c:formatCode>General</c:formatCode>
                <c:ptCount val="114"/>
                <c:pt idx="0">
                  <c:v>0</c:v>
                </c:pt>
                <c:pt idx="1">
                  <c:v>0.20710794466075721</c:v>
                </c:pt>
                <c:pt idx="2">
                  <c:v>0.26522758004443914</c:v>
                </c:pt>
                <c:pt idx="3">
                  <c:v>0.55572893153006131</c:v>
                </c:pt>
                <c:pt idx="4">
                  <c:v>0.90844636730433725</c:v>
                </c:pt>
                <c:pt idx="5">
                  <c:v>1.1553579389430333</c:v>
                </c:pt>
                <c:pt idx="6">
                  <c:v>1.4591926894050649</c:v>
                </c:pt>
                <c:pt idx="7">
                  <c:v>1.5597854679614558</c:v>
                </c:pt>
                <c:pt idx="8">
                  <c:v>2.0037091578904525</c:v>
                </c:pt>
                <c:pt idx="9">
                  <c:v>2.2505306448854485</c:v>
                </c:pt>
                <c:pt idx="10">
                  <c:v>2.4152729247143156</c:v>
                </c:pt>
                <c:pt idx="11">
                  <c:v>2.862888111279509</c:v>
                </c:pt>
                <c:pt idx="12">
                  <c:v>3.0308604307723832</c:v>
                </c:pt>
                <c:pt idx="13">
                  <c:v>3.1578358963707926</c:v>
                </c:pt>
                <c:pt idx="14">
                  <c:v>3.6535625998177363</c:v>
                </c:pt>
                <c:pt idx="15">
                  <c:v>3.8218010121578474</c:v>
                </c:pt>
                <c:pt idx="16">
                  <c:v>4.2323054508971261</c:v>
                </c:pt>
                <c:pt idx="17">
                  <c:v>4.4804298841819108</c:v>
                </c:pt>
                <c:pt idx="18">
                  <c:v>4.8113275108049391</c:v>
                </c:pt>
                <c:pt idx="19">
                  <c:v>5.1783613195315654</c:v>
                </c:pt>
                <c:pt idx="20">
                  <c:v>5.4690616563661809</c:v>
                </c:pt>
                <c:pt idx="21">
                  <c:v>5.9303796768887702</c:v>
                </c:pt>
                <c:pt idx="22">
                  <c:v>6.2595956541488968</c:v>
                </c:pt>
                <c:pt idx="23">
                  <c:v>6.5510308704805311</c:v>
                </c:pt>
                <c:pt idx="24">
                  <c:v>6.9648649694515949</c:v>
                </c:pt>
                <c:pt idx="25">
                  <c:v>7.2149702161554163</c:v>
                </c:pt>
                <c:pt idx="26">
                  <c:v>7.7498232094927744</c:v>
                </c:pt>
                <c:pt idx="27">
                  <c:v>7.9982288843235239</c:v>
                </c:pt>
                <c:pt idx="28">
                  <c:v>8.3721833625326632</c:v>
                </c:pt>
                <c:pt idx="29">
                  <c:v>8.7829397933550304</c:v>
                </c:pt>
                <c:pt idx="30">
                  <c:v>9.15454600233919</c:v>
                </c:pt>
                <c:pt idx="31">
                  <c:v>9.5277758423201533</c:v>
                </c:pt>
                <c:pt idx="32">
                  <c:v>9.9833763348473124</c:v>
                </c:pt>
                <c:pt idx="33">
                  <c:v>10.315306372361434</c:v>
                </c:pt>
                <c:pt idx="34">
                  <c:v>10.811748853031004</c:v>
                </c:pt>
                <c:pt idx="35">
                  <c:v>11.018843374836681</c:v>
                </c:pt>
                <c:pt idx="36">
                  <c:v>11.47445302837421</c:v>
                </c:pt>
                <c:pt idx="37">
                  <c:v>11.972630658561194</c:v>
                </c:pt>
                <c:pt idx="38">
                  <c:v>12.386786641447593</c:v>
                </c:pt>
                <c:pt idx="39">
                  <c:v>12.843097468281973</c:v>
                </c:pt>
                <c:pt idx="40">
                  <c:v>13.379750293600255</c:v>
                </c:pt>
                <c:pt idx="41">
                  <c:v>13.752965599832416</c:v>
                </c:pt>
                <c:pt idx="42">
                  <c:v>14.084314828831687</c:v>
                </c:pt>
                <c:pt idx="43">
                  <c:v>14.539921766334412</c:v>
                </c:pt>
                <c:pt idx="44">
                  <c:v>15.07950655251844</c:v>
                </c:pt>
                <c:pt idx="45">
                  <c:v>15.452251439457253</c:v>
                </c:pt>
                <c:pt idx="46">
                  <c:v>15.990664787834957</c:v>
                </c:pt>
                <c:pt idx="47">
                  <c:v>16.446926851566754</c:v>
                </c:pt>
                <c:pt idx="48">
                  <c:v>16.985326474342315</c:v>
                </c:pt>
                <c:pt idx="49">
                  <c:v>17.357425119093339</c:v>
                </c:pt>
                <c:pt idx="50">
                  <c:v>17.937891570280822</c:v>
                </c:pt>
                <c:pt idx="51">
                  <c:v>18.475189546237729</c:v>
                </c:pt>
                <c:pt idx="52">
                  <c:v>19.055056462201094</c:v>
                </c:pt>
                <c:pt idx="53">
                  <c:v>19.510667655143482</c:v>
                </c:pt>
                <c:pt idx="54">
                  <c:v>20.131957562921958</c:v>
                </c:pt>
                <c:pt idx="55">
                  <c:v>20.587571463386567</c:v>
                </c:pt>
                <c:pt idx="56">
                  <c:v>21.085582442201265</c:v>
                </c:pt>
                <c:pt idx="57">
                  <c:v>21.706849210479902</c:v>
                </c:pt>
                <c:pt idx="58">
                  <c:v>22.288664103105663</c:v>
                </c:pt>
                <c:pt idx="59">
                  <c:v>22.951298374500794</c:v>
                </c:pt>
                <c:pt idx="60">
                  <c:v>23.529249116276834</c:v>
                </c:pt>
                <c:pt idx="61">
                  <c:v>24.152338538068694</c:v>
                </c:pt>
                <c:pt idx="62">
                  <c:v>24.730908745504312</c:v>
                </c:pt>
                <c:pt idx="63">
                  <c:v>25.184871085757731</c:v>
                </c:pt>
                <c:pt idx="64">
                  <c:v>25.68258767203881</c:v>
                </c:pt>
                <c:pt idx="65">
                  <c:v>26.221468950299951</c:v>
                </c:pt>
                <c:pt idx="66">
                  <c:v>26.71808078755074</c:v>
                </c:pt>
                <c:pt idx="67">
                  <c:v>27.380798231570051</c:v>
                </c:pt>
                <c:pt idx="68">
                  <c:v>28.127729430844276</c:v>
                </c:pt>
                <c:pt idx="69">
                  <c:v>28.706625492238246</c:v>
                </c:pt>
                <c:pt idx="70">
                  <c:v>29.451477949409988</c:v>
                </c:pt>
                <c:pt idx="71">
                  <c:v>29.989945530093365</c:v>
                </c:pt>
                <c:pt idx="72">
                  <c:v>30.529087984708777</c:v>
                </c:pt>
                <c:pt idx="73">
                  <c:v>31.108606066612296</c:v>
                </c:pt>
                <c:pt idx="74">
                  <c:v>31.688842079092201</c:v>
                </c:pt>
                <c:pt idx="75">
                  <c:v>32.392635969019189</c:v>
                </c:pt>
                <c:pt idx="76">
                  <c:v>32.931101035002463</c:v>
                </c:pt>
                <c:pt idx="77">
                  <c:v>33.800422660205214</c:v>
                </c:pt>
                <c:pt idx="78">
                  <c:v>34.504581384565277</c:v>
                </c:pt>
                <c:pt idx="79">
                  <c:v>35.167319310666969</c:v>
                </c:pt>
                <c:pt idx="80">
                  <c:v>35.829889913697912</c:v>
                </c:pt>
                <c:pt idx="81">
                  <c:v>36.45109240014655</c:v>
                </c:pt>
                <c:pt idx="82">
                  <c:v>37.030993170974497</c:v>
                </c:pt>
                <c:pt idx="83">
                  <c:v>37.611167696543035</c:v>
                </c:pt>
                <c:pt idx="84">
                  <c:v>38.232216338525966</c:v>
                </c:pt>
                <c:pt idx="85">
                  <c:v>38.853803692563773</c:v>
                </c:pt>
                <c:pt idx="86">
                  <c:v>39.641521021188353</c:v>
                </c:pt>
                <c:pt idx="87">
                  <c:v>40.304930119853772</c:v>
                </c:pt>
                <c:pt idx="88">
                  <c:v>41.050487406497162</c:v>
                </c:pt>
                <c:pt idx="89">
                  <c:v>41.796045810326255</c:v>
                </c:pt>
                <c:pt idx="90">
                  <c:v>42.417001471426452</c:v>
                </c:pt>
                <c:pt idx="91">
                  <c:v>42.996586977653159</c:v>
                </c:pt>
                <c:pt idx="92">
                  <c:v>43.618191903124021</c:v>
                </c:pt>
                <c:pt idx="93">
                  <c:v>44.322048585505577</c:v>
                </c:pt>
                <c:pt idx="94">
                  <c:v>44.985066089399666</c:v>
                </c:pt>
                <c:pt idx="95">
                  <c:v>45.729734336551658</c:v>
                </c:pt>
                <c:pt idx="96">
                  <c:v>46.475318122033052</c:v>
                </c:pt>
                <c:pt idx="97">
                  <c:v>47.304343193964179</c:v>
                </c:pt>
                <c:pt idx="98">
                  <c:v>48.009068983116784</c:v>
                </c:pt>
                <c:pt idx="99">
                  <c:v>48.671001534631571</c:v>
                </c:pt>
                <c:pt idx="100">
                  <c:v>49.375385366335614</c:v>
                </c:pt>
                <c:pt idx="101">
                  <c:v>50.121218042912254</c:v>
                </c:pt>
                <c:pt idx="102">
                  <c:v>50.659687055245406</c:v>
                </c:pt>
                <c:pt idx="103">
                  <c:v>51.404792657905276</c:v>
                </c:pt>
                <c:pt idx="104">
                  <c:v>52.191793788141077</c:v>
                </c:pt>
                <c:pt idx="105">
                  <c:v>52.854742791918675</c:v>
                </c:pt>
                <c:pt idx="106">
                  <c:v>53.641101602966323</c:v>
                </c:pt>
                <c:pt idx="107">
                  <c:v>54.220923199527348</c:v>
                </c:pt>
                <c:pt idx="108">
                  <c:v>54.92516749485609</c:v>
                </c:pt>
                <c:pt idx="109">
                  <c:v>55.587911241818567</c:v>
                </c:pt>
                <c:pt idx="110">
                  <c:v>56.29207651620596</c:v>
                </c:pt>
                <c:pt idx="111">
                  <c:v>56.91339885284016</c:v>
                </c:pt>
                <c:pt idx="112">
                  <c:v>57.658911307301288</c:v>
                </c:pt>
                <c:pt idx="113">
                  <c:v>57.658911307301288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Data_Compiled!$AA$1:$AA$2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Data_Compiled!$AC$6:$AC$109</c:f>
              <c:numCache>
                <c:formatCode>General</c:formatCode>
                <c:ptCount val="10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</c:numCache>
            </c:numRef>
          </c:xVal>
          <c:yVal>
            <c:numRef>
              <c:f>Data_Compiled!$AD$6:$AD$109</c:f>
              <c:numCache>
                <c:formatCode>General</c:formatCode>
                <c:ptCount val="104"/>
                <c:pt idx="0">
                  <c:v>0</c:v>
                </c:pt>
                <c:pt idx="1">
                  <c:v>0.49715395251775557</c:v>
                </c:pt>
                <c:pt idx="2">
                  <c:v>0.50371011197591464</c:v>
                </c:pt>
                <c:pt idx="3">
                  <c:v>0.76133292470768432</c:v>
                </c:pt>
                <c:pt idx="4">
                  <c:v>1.1923626212685401</c:v>
                </c:pt>
                <c:pt idx="5">
                  <c:v>1.5147446207746371</c:v>
                </c:pt>
                <c:pt idx="6">
                  <c:v>1.9379243620896698</c:v>
                </c:pt>
                <c:pt idx="7">
                  <c:v>2.3759958462034492</c:v>
                </c:pt>
                <c:pt idx="8">
                  <c:v>2.6919215098977007</c:v>
                </c:pt>
                <c:pt idx="9">
                  <c:v>3.0294892415492742</c:v>
                </c:pt>
                <c:pt idx="10">
                  <c:v>3.3996411646031706</c:v>
                </c:pt>
                <c:pt idx="11">
                  <c:v>3.7185953384873671</c:v>
                </c:pt>
                <c:pt idx="12">
                  <c:v>4.0860088785301079</c:v>
                </c:pt>
                <c:pt idx="13">
                  <c:v>4.4210278919077632</c:v>
                </c:pt>
                <c:pt idx="14">
                  <c:v>4.7889013654127801</c:v>
                </c:pt>
                <c:pt idx="15">
                  <c:v>5.1657286583047712</c:v>
                </c:pt>
                <c:pt idx="16">
                  <c:v>5.5425873541992727</c:v>
                </c:pt>
                <c:pt idx="17">
                  <c:v>5.8686309319376715</c:v>
                </c:pt>
                <c:pt idx="18">
                  <c:v>6.2781121296604008</c:v>
                </c:pt>
                <c:pt idx="19">
                  <c:v>6.8360168315817083</c:v>
                </c:pt>
                <c:pt idx="20">
                  <c:v>7.3499192535113433</c:v>
                </c:pt>
                <c:pt idx="21">
                  <c:v>7.9126949376525255</c:v>
                </c:pt>
                <c:pt idx="22">
                  <c:v>8.4733284688024693</c:v>
                </c:pt>
                <c:pt idx="23">
                  <c:v>9.0360925359563282</c:v>
                </c:pt>
                <c:pt idx="24">
                  <c:v>9.3593893231379539</c:v>
                </c:pt>
                <c:pt idx="25">
                  <c:v>9.9202850320855269</c:v>
                </c:pt>
                <c:pt idx="26">
                  <c:v>10.481215429340086</c:v>
                </c:pt>
                <c:pt idx="27">
                  <c:v>11.039797968355048</c:v>
                </c:pt>
                <c:pt idx="28">
                  <c:v>11.508425771813608</c:v>
                </c:pt>
                <c:pt idx="29">
                  <c:v>11.885041297507204</c:v>
                </c:pt>
                <c:pt idx="30">
                  <c:v>12.350022122158109</c:v>
                </c:pt>
                <c:pt idx="31">
                  <c:v>12.865451149682425</c:v>
                </c:pt>
                <c:pt idx="32">
                  <c:v>13.380968395574349</c:v>
                </c:pt>
                <c:pt idx="33">
                  <c:v>13.941977514262854</c:v>
                </c:pt>
                <c:pt idx="34">
                  <c:v>14.503002928901576</c:v>
                </c:pt>
                <c:pt idx="35">
                  <c:v>15.253640359688857</c:v>
                </c:pt>
                <c:pt idx="36">
                  <c:v>15.813291612287639</c:v>
                </c:pt>
                <c:pt idx="37">
                  <c:v>16.421072194198899</c:v>
                </c:pt>
                <c:pt idx="38">
                  <c:v>17.028867586590987</c:v>
                </c:pt>
                <c:pt idx="39">
                  <c:v>17.774172924380093</c:v>
                </c:pt>
                <c:pt idx="40">
                  <c:v>18.38208768394432</c:v>
                </c:pt>
                <c:pt idx="41">
                  <c:v>19.082903194495021</c:v>
                </c:pt>
                <c:pt idx="42">
                  <c:v>19.692179906125464</c:v>
                </c:pt>
                <c:pt idx="43">
                  <c:v>20.300894512051869</c:v>
                </c:pt>
                <c:pt idx="44">
                  <c:v>20.862912633637588</c:v>
                </c:pt>
                <c:pt idx="45">
                  <c:v>21.424990987638683</c:v>
                </c:pt>
                <c:pt idx="46">
                  <c:v>22.12457433539506</c:v>
                </c:pt>
                <c:pt idx="47">
                  <c:v>22.777367256326148</c:v>
                </c:pt>
                <c:pt idx="48">
                  <c:v>23.479368407689883</c:v>
                </c:pt>
                <c:pt idx="49">
                  <c:v>24.227609572036812</c:v>
                </c:pt>
                <c:pt idx="50">
                  <c:v>25.022138433066011</c:v>
                </c:pt>
                <c:pt idx="51">
                  <c:v>25.863932443941078</c:v>
                </c:pt>
                <c:pt idx="52">
                  <c:v>26.753476314857618</c:v>
                </c:pt>
                <c:pt idx="53">
                  <c:v>27.50040245462425</c:v>
                </c:pt>
                <c:pt idx="54">
                  <c:v>28.389750879802097</c:v>
                </c:pt>
                <c:pt idx="55">
                  <c:v>29.139059126776331</c:v>
                </c:pt>
                <c:pt idx="56">
                  <c:v>29.933033597514083</c:v>
                </c:pt>
                <c:pt idx="57">
                  <c:v>30.727349006046502</c:v>
                </c:pt>
                <c:pt idx="58">
                  <c:v>31.475385204622526</c:v>
                </c:pt>
                <c:pt idx="59">
                  <c:v>32.317443519176749</c:v>
                </c:pt>
                <c:pt idx="60">
                  <c:v>33.113152337122663</c:v>
                </c:pt>
                <c:pt idx="61">
                  <c:v>33.860773063297984</c:v>
                </c:pt>
                <c:pt idx="62">
                  <c:v>34.422619779039387</c:v>
                </c:pt>
                <c:pt idx="63">
                  <c:v>35.264080912313503</c:v>
                </c:pt>
                <c:pt idx="64">
                  <c:v>36.15299249594856</c:v>
                </c:pt>
                <c:pt idx="65">
                  <c:v>37.088331226639809</c:v>
                </c:pt>
                <c:pt idx="66">
                  <c:v>38.116889780142117</c:v>
                </c:pt>
                <c:pt idx="67">
                  <c:v>38.911936390553457</c:v>
                </c:pt>
                <c:pt idx="68">
                  <c:v>39.707286556389072</c:v>
                </c:pt>
                <c:pt idx="69">
                  <c:v>40.689101473082673</c:v>
                </c:pt>
                <c:pt idx="70">
                  <c:v>41.671220141719665</c:v>
                </c:pt>
                <c:pt idx="71">
                  <c:v>42.560086989281103</c:v>
                </c:pt>
                <c:pt idx="72">
                  <c:v>43.401898622627456</c:v>
                </c:pt>
                <c:pt idx="73">
                  <c:v>44.196943570624242</c:v>
                </c:pt>
                <c:pt idx="74">
                  <c:v>44.851028546273696</c:v>
                </c:pt>
                <c:pt idx="75">
                  <c:v>45.692854079397783</c:v>
                </c:pt>
                <c:pt idx="76">
                  <c:v>46.5816122016709</c:v>
                </c:pt>
                <c:pt idx="77">
                  <c:v>47.470203055972178</c:v>
                </c:pt>
                <c:pt idx="78">
                  <c:v>48.499098051283276</c:v>
                </c:pt>
                <c:pt idx="79">
                  <c:v>49.480893863515412</c:v>
                </c:pt>
                <c:pt idx="80">
                  <c:v>50.322723070054934</c:v>
                </c:pt>
                <c:pt idx="81">
                  <c:v>51.25808886934265</c:v>
                </c:pt>
                <c:pt idx="82">
                  <c:v>52.427296138351949</c:v>
                </c:pt>
                <c:pt idx="83">
                  <c:v>53.362661968572191</c:v>
                </c:pt>
                <c:pt idx="84">
                  <c:v>54.438332688859106</c:v>
                </c:pt>
                <c:pt idx="85">
                  <c:v>55.280142175661773</c:v>
                </c:pt>
                <c:pt idx="86">
                  <c:v>56.121971751940883</c:v>
                </c:pt>
                <c:pt idx="87">
                  <c:v>57.05741461711537</c:v>
                </c:pt>
                <c:pt idx="88">
                  <c:v>57.899337521731169</c:v>
                </c:pt>
                <c:pt idx="89">
                  <c:v>58.788063059745326</c:v>
                </c:pt>
                <c:pt idx="90">
                  <c:v>59.723296411899796</c:v>
                </c:pt>
                <c:pt idx="91">
                  <c:v>60.611891881843178</c:v>
                </c:pt>
                <c:pt idx="92">
                  <c:v>61.594503196850191</c:v>
                </c:pt>
                <c:pt idx="93">
                  <c:v>62.670390209398391</c:v>
                </c:pt>
                <c:pt idx="94">
                  <c:v>63.699279213066305</c:v>
                </c:pt>
                <c:pt idx="95">
                  <c:v>64.821299164235157</c:v>
                </c:pt>
                <c:pt idx="96">
                  <c:v>65.71007442379063</c:v>
                </c:pt>
                <c:pt idx="97">
                  <c:v>66.551896421110072</c:v>
                </c:pt>
                <c:pt idx="98">
                  <c:v>67.53369844521454</c:v>
                </c:pt>
                <c:pt idx="99">
                  <c:v>68.469061101425311</c:v>
                </c:pt>
                <c:pt idx="100">
                  <c:v>69.26411943437094</c:v>
                </c:pt>
                <c:pt idx="101">
                  <c:v>70.293018551984503</c:v>
                </c:pt>
                <c:pt idx="102">
                  <c:v>71.134845182325009</c:v>
                </c:pt>
                <c:pt idx="103">
                  <c:v>71.602526673557023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Data_Compiled!$AP$1:$AP$2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Data_Compiled!$AQ$6:$AQ$108</c:f>
              <c:numCache>
                <c:formatCode>General</c:formatCode>
                <c:ptCount val="10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1.5333333333333332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</c:numCache>
            </c:numRef>
          </c:xVal>
          <c:yVal>
            <c:numRef>
              <c:f>Data_Compiled!$AR$6:$AR$107</c:f>
              <c:numCache>
                <c:formatCode>General</c:formatCode>
                <c:ptCount val="102"/>
                <c:pt idx="0">
                  <c:v>0</c:v>
                </c:pt>
                <c:pt idx="1">
                  <c:v>0.28820816864295118</c:v>
                </c:pt>
                <c:pt idx="2">
                  <c:v>0.57788491632156602</c:v>
                </c:pt>
                <c:pt idx="3">
                  <c:v>0.74224952146409517</c:v>
                </c:pt>
                <c:pt idx="4">
                  <c:v>1.0301380108034257</c:v>
                </c:pt>
                <c:pt idx="5">
                  <c:v>1.2823132001315409</c:v>
                </c:pt>
                <c:pt idx="6">
                  <c:v>1.4827851700732135</c:v>
                </c:pt>
                <c:pt idx="7">
                  <c:v>1.8115942028985503</c:v>
                </c:pt>
                <c:pt idx="8">
                  <c:v>1.9351119894598152</c:v>
                </c:pt>
                <c:pt idx="9">
                  <c:v>2.2648670190176325</c:v>
                </c:pt>
                <c:pt idx="10">
                  <c:v>2.4703557312252959</c:v>
                </c:pt>
                <c:pt idx="11">
                  <c:v>2.7173913043478257</c:v>
                </c:pt>
                <c:pt idx="12">
                  <c:v>3.0058814638412348</c:v>
                </c:pt>
                <c:pt idx="13">
                  <c:v>3.2940649603046124</c:v>
                </c:pt>
                <c:pt idx="14">
                  <c:v>3.5829621817093811</c:v>
                </c:pt>
                <c:pt idx="15">
                  <c:v>3.9544986644224602</c:v>
                </c:pt>
                <c:pt idx="16">
                  <c:v>4.2004119712967221</c:v>
                </c:pt>
                <c:pt idx="17">
                  <c:v>4.5297340380352651</c:v>
                </c:pt>
                <c:pt idx="18">
                  <c:v>4.8599361591248149</c:v>
                </c:pt>
                <c:pt idx="19">
                  <c:v>5.2715395019494951</c:v>
                </c:pt>
                <c:pt idx="20">
                  <c:v>5.6000784373910744</c:v>
                </c:pt>
                <c:pt idx="21">
                  <c:v>6.1359600741968512</c:v>
                </c:pt>
                <c:pt idx="22">
                  <c:v>6.5057912434465344</c:v>
                </c:pt>
                <c:pt idx="23">
                  <c:v>6.8351468937572895</c:v>
                </c:pt>
                <c:pt idx="24">
                  <c:v>7.3291846014679267</c:v>
                </c:pt>
                <c:pt idx="25">
                  <c:v>7.5762050907519551</c:v>
                </c:pt>
                <c:pt idx="26">
                  <c:v>7.9052455594946567</c:v>
                </c:pt>
                <c:pt idx="27">
                  <c:v>8.275794118362823</c:v>
                </c:pt>
                <c:pt idx="28">
                  <c:v>8.7289786623998946</c:v>
                </c:pt>
                <c:pt idx="29">
                  <c:v>9.140687122291606</c:v>
                </c:pt>
                <c:pt idx="30">
                  <c:v>9.5528407337351577</c:v>
                </c:pt>
                <c:pt idx="31">
                  <c:v>10.08863022420744</c:v>
                </c:pt>
                <c:pt idx="32">
                  <c:v>10.376229270018461</c:v>
                </c:pt>
                <c:pt idx="33">
                  <c:v>10.911436947794671</c:v>
                </c:pt>
                <c:pt idx="34">
                  <c:v>11.364829709542894</c:v>
                </c:pt>
                <c:pt idx="35">
                  <c:v>11.817180460072084</c:v>
                </c:pt>
                <c:pt idx="36">
                  <c:v>12.311707619228976</c:v>
                </c:pt>
                <c:pt idx="37">
                  <c:v>12.846113726554677</c:v>
                </c:pt>
                <c:pt idx="38">
                  <c:v>13.340492777965023</c:v>
                </c:pt>
                <c:pt idx="39">
                  <c:v>13.711463404046826</c:v>
                </c:pt>
                <c:pt idx="40">
                  <c:v>14.205500149315338</c:v>
                </c:pt>
                <c:pt idx="41">
                  <c:v>14.617721077138281</c:v>
                </c:pt>
                <c:pt idx="42">
                  <c:v>15.194082418641541</c:v>
                </c:pt>
                <c:pt idx="43">
                  <c:v>15.729278701897517</c:v>
                </c:pt>
                <c:pt idx="44">
                  <c:v>16.182139547462942</c:v>
                </c:pt>
                <c:pt idx="45">
                  <c:v>16.6761718964745</c:v>
                </c:pt>
                <c:pt idx="46">
                  <c:v>17.128245107339175</c:v>
                </c:pt>
                <c:pt idx="47">
                  <c:v>17.581132185097125</c:v>
                </c:pt>
                <c:pt idx="48">
                  <c:v>18.115942028985504</c:v>
                </c:pt>
                <c:pt idx="49">
                  <c:v>18.527850972599502</c:v>
                </c:pt>
                <c:pt idx="50">
                  <c:v>19.021917365943981</c:v>
                </c:pt>
                <c:pt idx="51">
                  <c:v>19.55715622972885</c:v>
                </c:pt>
                <c:pt idx="52">
                  <c:v>20.215912108978081</c:v>
                </c:pt>
                <c:pt idx="53">
                  <c:v>20.709979254258307</c:v>
                </c:pt>
                <c:pt idx="54">
                  <c:v>21.245218871641757</c:v>
                </c:pt>
                <c:pt idx="55">
                  <c:v>21.822097090113889</c:v>
                </c:pt>
                <c:pt idx="56">
                  <c:v>22.31588860834303</c:v>
                </c:pt>
                <c:pt idx="57">
                  <c:v>22.892555513135562</c:v>
                </c:pt>
                <c:pt idx="58">
                  <c:v>23.510128884057913</c:v>
                </c:pt>
                <c:pt idx="59">
                  <c:v>24.003940985066794</c:v>
                </c:pt>
                <c:pt idx="60">
                  <c:v>24.580349869929901</c:v>
                </c:pt>
                <c:pt idx="61">
                  <c:v>25.115823230118593</c:v>
                </c:pt>
                <c:pt idx="62">
                  <c:v>25.733695638999098</c:v>
                </c:pt>
                <c:pt idx="63">
                  <c:v>26.268406342743255</c:v>
                </c:pt>
                <c:pt idx="64">
                  <c:v>26.803865640254365</c:v>
                </c:pt>
                <c:pt idx="65">
                  <c:v>27.421226808402601</c:v>
                </c:pt>
                <c:pt idx="66">
                  <c:v>28.080193103771496</c:v>
                </c:pt>
                <c:pt idx="67">
                  <c:v>28.49146584910142</c:v>
                </c:pt>
                <c:pt idx="68">
                  <c:v>28.944451784603782</c:v>
                </c:pt>
                <c:pt idx="69">
                  <c:v>29.603353864681683</c:v>
                </c:pt>
                <c:pt idx="70">
                  <c:v>30.138789891311081</c:v>
                </c:pt>
                <c:pt idx="71">
                  <c:v>30.879556433709066</c:v>
                </c:pt>
                <c:pt idx="72">
                  <c:v>31.415122070811783</c:v>
                </c:pt>
                <c:pt idx="73">
                  <c:v>32.032702680681695</c:v>
                </c:pt>
                <c:pt idx="74">
                  <c:v>32.650283605410664</c:v>
                </c:pt>
                <c:pt idx="75">
                  <c:v>33.226386623474163</c:v>
                </c:pt>
                <c:pt idx="76">
                  <c:v>33.885271236106952</c:v>
                </c:pt>
                <c:pt idx="77">
                  <c:v>34.502856139294948</c:v>
                </c:pt>
                <c:pt idx="78">
                  <c:v>35.120441184203223</c:v>
                </c:pt>
                <c:pt idx="79">
                  <c:v>35.696854014158539</c:v>
                </c:pt>
                <c:pt idx="80">
                  <c:v>36.355611670291253</c:v>
                </c:pt>
                <c:pt idx="81">
                  <c:v>36.849680003245957</c:v>
                </c:pt>
                <c:pt idx="82">
                  <c:v>37.426251681385189</c:v>
                </c:pt>
                <c:pt idx="83">
                  <c:v>38.043834731887962</c:v>
                </c:pt>
                <c:pt idx="84">
                  <c:v>38.661615280785526</c:v>
                </c:pt>
                <c:pt idx="85">
                  <c:v>39.237829154585597</c:v>
                </c:pt>
                <c:pt idx="86">
                  <c:v>39.938181675046671</c:v>
                </c:pt>
                <c:pt idx="87">
                  <c:v>40.596930805710528</c:v>
                </c:pt>
                <c:pt idx="88">
                  <c:v>41.255680332296905</c:v>
                </c:pt>
                <c:pt idx="89">
                  <c:v>41.791178262682251</c:v>
                </c:pt>
                <c:pt idx="90">
                  <c:v>42.408273050511994</c:v>
                </c:pt>
                <c:pt idx="91">
                  <c:v>43.108415342388476</c:v>
                </c:pt>
                <c:pt idx="92">
                  <c:v>43.808125331663497</c:v>
                </c:pt>
                <c:pt idx="93">
                  <c:v>44.425535830327782</c:v>
                </c:pt>
                <c:pt idx="94">
                  <c:v>45.043120577644096</c:v>
                </c:pt>
                <c:pt idx="95">
                  <c:v>45.660426995081352</c:v>
                </c:pt>
                <c:pt idx="96">
                  <c:v>46.278162201564086</c:v>
                </c:pt>
                <c:pt idx="97">
                  <c:v>47.060438776395479</c:v>
                </c:pt>
                <c:pt idx="98">
                  <c:v>47.678150051147043</c:v>
                </c:pt>
                <c:pt idx="99">
                  <c:v>48.295612496329959</c:v>
                </c:pt>
                <c:pt idx="100">
                  <c:v>48.830976010514703</c:v>
                </c:pt>
                <c:pt idx="101">
                  <c:v>49.366216741118684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Data_Compiled!$BC$1:$BC$2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Data_Compiled!$BE$6:$BE$68</c:f>
              <c:numCache>
                <c:formatCode>General</c:formatCode>
                <c:ptCount val="63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</c:numCache>
              <c:extLst xmlns:c15="http://schemas.microsoft.com/office/drawing/2012/chart"/>
            </c:numRef>
          </c:xVal>
          <c:yVal>
            <c:numRef>
              <c:f>Data_Compiled!$BF$6:$BF$68</c:f>
              <c:numCache>
                <c:formatCode>General</c:formatCode>
                <c:ptCount val="63"/>
                <c:pt idx="0">
                  <c:v>0</c:v>
                </c:pt>
                <c:pt idx="1">
                  <c:v>0.64131968761944258</c:v>
                </c:pt>
                <c:pt idx="2">
                  <c:v>1.3047174057319484</c:v>
                </c:pt>
                <c:pt idx="3">
                  <c:v>1.7268061059453577</c:v>
                </c:pt>
                <c:pt idx="4">
                  <c:v>2.4383271022670838</c:v>
                </c:pt>
                <c:pt idx="5">
                  <c:v>3.1581332044280934</c:v>
                </c:pt>
                <c:pt idx="6">
                  <c:v>3.8766111516138428</c:v>
                </c:pt>
                <c:pt idx="7">
                  <c:v>4.736174719320033</c:v>
                </c:pt>
                <c:pt idx="8">
                  <c:v>5.402375608468498</c:v>
                </c:pt>
                <c:pt idx="9">
                  <c:v>6.2143329874260065</c:v>
                </c:pt>
                <c:pt idx="10">
                  <c:v>7.1230125341415942</c:v>
                </c:pt>
                <c:pt idx="11">
                  <c:v>7.8406996524544557</c:v>
                </c:pt>
                <c:pt idx="12">
                  <c:v>8.7009906116371916</c:v>
                </c:pt>
                <c:pt idx="13">
                  <c:v>9.8002844189473901</c:v>
                </c:pt>
                <c:pt idx="14">
                  <c:v>10.666512983652574</c:v>
                </c:pt>
                <c:pt idx="15">
                  <c:v>11.478647051475054</c:v>
                </c:pt>
                <c:pt idx="16">
                  <c:v>12.481958727553785</c:v>
                </c:pt>
                <c:pt idx="17">
                  <c:v>13.294220080922489</c:v>
                </c:pt>
                <c:pt idx="18">
                  <c:v>14.107899436167992</c:v>
                </c:pt>
                <c:pt idx="19">
                  <c:v>15.205574235859682</c:v>
                </c:pt>
                <c:pt idx="20">
                  <c:v>16.161312681675341</c:v>
                </c:pt>
                <c:pt idx="21">
                  <c:v>17.35602980728838</c:v>
                </c:pt>
                <c:pt idx="22">
                  <c:v>18.265105460510146</c:v>
                </c:pt>
                <c:pt idx="23">
                  <c:v>19.223253793114619</c:v>
                </c:pt>
                <c:pt idx="24">
                  <c:v>20.132456341064238</c:v>
                </c:pt>
                <c:pt idx="25">
                  <c:v>21.183675832380132</c:v>
                </c:pt>
                <c:pt idx="26">
                  <c:v>22.284000726867131</c:v>
                </c:pt>
                <c:pt idx="27">
                  <c:v>23.383019651752608</c:v>
                </c:pt>
                <c:pt idx="28">
                  <c:v>24.484688309489368</c:v>
                </c:pt>
                <c:pt idx="29">
                  <c:v>25.583663435228797</c:v>
                </c:pt>
                <c:pt idx="30">
                  <c:v>26.636221564435481</c:v>
                </c:pt>
                <c:pt idx="31">
                  <c:v>27.688791322091195</c:v>
                </c:pt>
                <c:pt idx="32">
                  <c:v>28.789151188832552</c:v>
                </c:pt>
                <c:pt idx="33">
                  <c:v>29.935885873520412</c:v>
                </c:pt>
                <c:pt idx="34">
                  <c:v>31.082656931454238</c:v>
                </c:pt>
                <c:pt idx="35">
                  <c:v>32.184374342109642</c:v>
                </c:pt>
                <c:pt idx="36">
                  <c:v>33.388340001530366</c:v>
                </c:pt>
                <c:pt idx="37">
                  <c:v>34.343718827315598</c:v>
                </c:pt>
                <c:pt idx="38">
                  <c:v>35.539694879785543</c:v>
                </c:pt>
                <c:pt idx="39">
                  <c:v>36.733960937656732</c:v>
                </c:pt>
                <c:pt idx="40">
                  <c:v>37.976048536174751</c:v>
                </c:pt>
                <c:pt idx="41">
                  <c:v>38.979307677706785</c:v>
                </c:pt>
                <c:pt idx="42">
                  <c:v>40.317030282554441</c:v>
                </c:pt>
                <c:pt idx="43">
                  <c:v>41.415908148071452</c:v>
                </c:pt>
                <c:pt idx="44">
                  <c:v>42.416455125288643</c:v>
                </c:pt>
                <c:pt idx="45">
                  <c:v>43.422626339373942</c:v>
                </c:pt>
                <c:pt idx="46">
                  <c:v>44.814181002920527</c:v>
                </c:pt>
                <c:pt idx="47">
                  <c:v>45.815947107959786</c:v>
                </c:pt>
                <c:pt idx="48">
                  <c:v>46.871675661166201</c:v>
                </c:pt>
                <c:pt idx="49">
                  <c:v>48.023193642798688</c:v>
                </c:pt>
                <c:pt idx="50">
                  <c:v>49.178646373109515</c:v>
                </c:pt>
                <c:pt idx="51">
                  <c:v>50.376558413063812</c:v>
                </c:pt>
                <c:pt idx="52">
                  <c:v>51.524780985633534</c:v>
                </c:pt>
                <c:pt idx="53">
                  <c:v>52.673003575043907</c:v>
                </c:pt>
                <c:pt idx="54">
                  <c:v>53.727681451161459</c:v>
                </c:pt>
                <c:pt idx="55">
                  <c:v>54.828145081628826</c:v>
                </c:pt>
                <c:pt idx="56">
                  <c:v>55.875022511605934</c:v>
                </c:pt>
                <c:pt idx="57">
                  <c:v>57.071006611361781</c:v>
                </c:pt>
                <c:pt idx="58">
                  <c:v>58.217362400829032</c:v>
                </c:pt>
                <c:pt idx="59">
                  <c:v>59.365580149031878</c:v>
                </c:pt>
                <c:pt idx="60">
                  <c:v>60.467903322059016</c:v>
                </c:pt>
                <c:pt idx="61">
                  <c:v>61.5150807434078</c:v>
                </c:pt>
                <c:pt idx="62">
                  <c:v>62.711060880185244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Data_Compiled!$BQ$1:$BQ$2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Data_Compiled!$BS$6:$BS$87</c:f>
              <c:numCache>
                <c:formatCode>General</c:formatCode>
                <c:ptCount val="82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</c:numCache>
              <c:extLst xmlns:c15="http://schemas.microsoft.com/office/drawing/2012/chart"/>
            </c:numRef>
          </c:xVal>
          <c:yVal>
            <c:numRef>
              <c:f>Data_Compiled!$BT$6:$BT$87</c:f>
              <c:numCache>
                <c:formatCode>General</c:formatCode>
                <c:ptCount val="82"/>
                <c:pt idx="0">
                  <c:v>0</c:v>
                </c:pt>
                <c:pt idx="1">
                  <c:v>0.40057375163875064</c:v>
                </c:pt>
                <c:pt idx="2">
                  <c:v>1.2601886496718981</c:v>
                </c:pt>
                <c:pt idx="3">
                  <c:v>1.8895026074785508</c:v>
                </c:pt>
                <c:pt idx="4">
                  <c:v>2.3723142809821782</c:v>
                </c:pt>
                <c:pt idx="5">
                  <c:v>3.0664945306687321</c:v>
                </c:pt>
                <c:pt idx="6">
                  <c:v>3.651339837358619</c:v>
                </c:pt>
                <c:pt idx="7">
                  <c:v>4.288252699495458</c:v>
                </c:pt>
                <c:pt idx="8">
                  <c:v>4.8731900141783555</c:v>
                </c:pt>
                <c:pt idx="9">
                  <c:v>5.6518320259957058</c:v>
                </c:pt>
                <c:pt idx="10">
                  <c:v>6.2851946152809308</c:v>
                </c:pt>
                <c:pt idx="11">
                  <c:v>6.7663005036624959</c:v>
                </c:pt>
                <c:pt idx="12">
                  <c:v>7.6806510739540936</c:v>
                </c:pt>
                <c:pt idx="13">
                  <c:v>8.4636453487214247</c:v>
                </c:pt>
                <c:pt idx="14">
                  <c:v>9.1480391311402851</c:v>
                </c:pt>
                <c:pt idx="15">
                  <c:v>10.06956497079231</c:v>
                </c:pt>
                <c:pt idx="16">
                  <c:v>10.945291594651939</c:v>
                </c:pt>
                <c:pt idx="17">
                  <c:v>11.729639257934124</c:v>
                </c:pt>
                <c:pt idx="18">
                  <c:v>12.556866216478035</c:v>
                </c:pt>
                <c:pt idx="19">
                  <c:v>13.526671086891684</c:v>
                </c:pt>
                <c:pt idx="20">
                  <c:v>14.205675100696972</c:v>
                </c:pt>
                <c:pt idx="21">
                  <c:v>14.938659019056947</c:v>
                </c:pt>
                <c:pt idx="22">
                  <c:v>15.811623427156741</c:v>
                </c:pt>
                <c:pt idx="23">
                  <c:v>16.69604659536207</c:v>
                </c:pt>
                <c:pt idx="24">
                  <c:v>17.523266977703489</c:v>
                </c:pt>
                <c:pt idx="25">
                  <c:v>18.344572246176824</c:v>
                </c:pt>
                <c:pt idx="26">
                  <c:v>19.408930797592998</c:v>
                </c:pt>
                <c:pt idx="27">
                  <c:v>20.379185996199457</c:v>
                </c:pt>
                <c:pt idx="28">
                  <c:v>21.495122295169885</c:v>
                </c:pt>
                <c:pt idx="29">
                  <c:v>22.417082490537702</c:v>
                </c:pt>
                <c:pt idx="30">
                  <c:v>23.343569694471256</c:v>
                </c:pt>
                <c:pt idx="31">
                  <c:v>24.175634694318685</c:v>
                </c:pt>
                <c:pt idx="32">
                  <c:v>25.097378000367005</c:v>
                </c:pt>
                <c:pt idx="33">
                  <c:v>26.113942568234293</c:v>
                </c:pt>
                <c:pt idx="34">
                  <c:v>26.89035320219342</c:v>
                </c:pt>
                <c:pt idx="35">
                  <c:v>28.105726200845986</c:v>
                </c:pt>
                <c:pt idx="36">
                  <c:v>29.175516990387774</c:v>
                </c:pt>
                <c:pt idx="37">
                  <c:v>30.291693275143338</c:v>
                </c:pt>
                <c:pt idx="38">
                  <c:v>31.359412655815945</c:v>
                </c:pt>
                <c:pt idx="39">
                  <c:v>32.334209194564416</c:v>
                </c:pt>
                <c:pt idx="40">
                  <c:v>33.306937705190549</c:v>
                </c:pt>
                <c:pt idx="41">
                  <c:v>34.131969942401405</c:v>
                </c:pt>
                <c:pt idx="42">
                  <c:v>35.29678278146568</c:v>
                </c:pt>
                <c:pt idx="43">
                  <c:v>36.326605311259911</c:v>
                </c:pt>
                <c:pt idx="44">
                  <c:v>37.442681632861337</c:v>
                </c:pt>
                <c:pt idx="45">
                  <c:v>38.56552727655297</c:v>
                </c:pt>
                <c:pt idx="46">
                  <c:v>39.637666602587622</c:v>
                </c:pt>
                <c:pt idx="47">
                  <c:v>40.753624345826402</c:v>
                </c:pt>
                <c:pt idx="48">
                  <c:v>41.772603282342082</c:v>
                </c:pt>
                <c:pt idx="49">
                  <c:v>42.743109611057442</c:v>
                </c:pt>
                <c:pt idx="50">
                  <c:v>43.764374082584702</c:v>
                </c:pt>
                <c:pt idx="51">
                  <c:v>44.831980714432348</c:v>
                </c:pt>
                <c:pt idx="52">
                  <c:v>45.903955879813381</c:v>
                </c:pt>
                <c:pt idx="53">
                  <c:v>46.967341461357229</c:v>
                </c:pt>
                <c:pt idx="54">
                  <c:v>48.180694189144241</c:v>
                </c:pt>
                <c:pt idx="55">
                  <c:v>49.248488011491069</c:v>
                </c:pt>
                <c:pt idx="56">
                  <c:v>50.265879974119947</c:v>
                </c:pt>
                <c:pt idx="57">
                  <c:v>51.24243515273529</c:v>
                </c:pt>
                <c:pt idx="58">
                  <c:v>52.358790496282772</c:v>
                </c:pt>
                <c:pt idx="59">
                  <c:v>53.331489942327735</c:v>
                </c:pt>
                <c:pt idx="60">
                  <c:v>54.498341000864045</c:v>
                </c:pt>
                <c:pt idx="61">
                  <c:v>55.667163257904527</c:v>
                </c:pt>
                <c:pt idx="62">
                  <c:v>56.84449807944145</c:v>
                </c:pt>
                <c:pt idx="63">
                  <c:v>57.676156367607177</c:v>
                </c:pt>
                <c:pt idx="64">
                  <c:v>58.889250278344612</c:v>
                </c:pt>
                <c:pt idx="65">
                  <c:v>59.809047932364415</c:v>
                </c:pt>
                <c:pt idx="66">
                  <c:v>60.925217238357803</c:v>
                </c:pt>
                <c:pt idx="67">
                  <c:v>62.1384893787191</c:v>
                </c:pt>
                <c:pt idx="68">
                  <c:v>63.060605696974541</c:v>
                </c:pt>
                <c:pt idx="69">
                  <c:v>64.375128521947744</c:v>
                </c:pt>
                <c:pt idx="70">
                  <c:v>65.398495585632944</c:v>
                </c:pt>
                <c:pt idx="71">
                  <c:v>66.419755222095702</c:v>
                </c:pt>
                <c:pt idx="72">
                  <c:v>67.491695141501069</c:v>
                </c:pt>
                <c:pt idx="73">
                  <c:v>68.561485721349172</c:v>
                </c:pt>
                <c:pt idx="74">
                  <c:v>69.629124361313274</c:v>
                </c:pt>
                <c:pt idx="75">
                  <c:v>70.793857156009281</c:v>
                </c:pt>
                <c:pt idx="76">
                  <c:v>71.861560453474567</c:v>
                </c:pt>
                <c:pt idx="77">
                  <c:v>72.929292580930252</c:v>
                </c:pt>
                <c:pt idx="78">
                  <c:v>73.99705229037906</c:v>
                </c:pt>
                <c:pt idx="79">
                  <c:v>75.016302115428843</c:v>
                </c:pt>
                <c:pt idx="80">
                  <c:v>76.086081780321322</c:v>
                </c:pt>
                <c:pt idx="81">
                  <c:v>77.155861756874202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Data_Compiled!$CE$1:$CE$2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Data_Compiled!$CG$6:$CG$73</c:f>
              <c:numCache>
                <c:formatCode>General</c:formatCode>
                <c:ptCount val="6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Data_Compiled!$CH$6:$CH$73</c:f>
              <c:numCache>
                <c:formatCode>General</c:formatCode>
                <c:ptCount val="68"/>
                <c:pt idx="0">
                  <c:v>0</c:v>
                </c:pt>
                <c:pt idx="1">
                  <c:v>0.76835795783332594</c:v>
                </c:pt>
                <c:pt idx="2">
                  <c:v>1.7539321710820674</c:v>
                </c:pt>
                <c:pt idx="3">
                  <c:v>2.5792346357759439</c:v>
                </c:pt>
                <c:pt idx="4">
                  <c:v>3.2372369590491079</c:v>
                </c:pt>
                <c:pt idx="5">
                  <c:v>4.2804147246266524</c:v>
                </c:pt>
                <c:pt idx="6">
                  <c:v>5.1849304232733839</c:v>
                </c:pt>
                <c:pt idx="7">
                  <c:v>5.9927693423134203</c:v>
                </c:pt>
                <c:pt idx="8">
                  <c:v>6.8488286968686856</c:v>
                </c:pt>
                <c:pt idx="9">
                  <c:v>7.9426897167857842</c:v>
                </c:pt>
                <c:pt idx="10">
                  <c:v>8.8937505945020447</c:v>
                </c:pt>
                <c:pt idx="11">
                  <c:v>9.6565873224802399</c:v>
                </c:pt>
                <c:pt idx="12">
                  <c:v>10.750280388962331</c:v>
                </c:pt>
                <c:pt idx="13">
                  <c:v>11.941011267276874</c:v>
                </c:pt>
                <c:pt idx="14">
                  <c:v>12.938549985768113</c:v>
                </c:pt>
                <c:pt idx="15">
                  <c:v>14.081744445020886</c:v>
                </c:pt>
                <c:pt idx="16">
                  <c:v>15.127795809684555</c:v>
                </c:pt>
                <c:pt idx="17">
                  <c:v>16.316532918082359</c:v>
                </c:pt>
                <c:pt idx="18">
                  <c:v>17.361088412864053</c:v>
                </c:pt>
                <c:pt idx="19">
                  <c:v>18.316838591887866</c:v>
                </c:pt>
                <c:pt idx="20">
                  <c:v>19.360725600961121</c:v>
                </c:pt>
                <c:pt idx="21">
                  <c:v>20.648999663361941</c:v>
                </c:pt>
                <c:pt idx="22">
                  <c:v>21.745191273874966</c:v>
                </c:pt>
                <c:pt idx="23">
                  <c:v>22.886126656111557</c:v>
                </c:pt>
                <c:pt idx="24">
                  <c:v>24.216017536575606</c:v>
                </c:pt>
                <c:pt idx="25">
                  <c:v>25.597311290062905</c:v>
                </c:pt>
                <c:pt idx="26">
                  <c:v>27.02124741408333</c:v>
                </c:pt>
                <c:pt idx="27">
                  <c:v>28.308526927345952</c:v>
                </c:pt>
                <c:pt idx="28">
                  <c:v>29.448383814152272</c:v>
                </c:pt>
                <c:pt idx="29">
                  <c:v>30.82837918608146</c:v>
                </c:pt>
                <c:pt idx="30">
                  <c:v>32.159674812199007</c:v>
                </c:pt>
                <c:pt idx="31">
                  <c:v>33.206838645787791</c:v>
                </c:pt>
                <c:pt idx="32">
                  <c:v>34.506824321694275</c:v>
                </c:pt>
                <c:pt idx="33">
                  <c:v>35.793691922115315</c:v>
                </c:pt>
                <c:pt idx="34">
                  <c:v>37.171881099355339</c:v>
                </c:pt>
                <c:pt idx="35">
                  <c:v>38.553783521479062</c:v>
                </c:pt>
                <c:pt idx="36">
                  <c:v>40.071067835058798</c:v>
                </c:pt>
                <c:pt idx="37">
                  <c:v>41.542924930439199</c:v>
                </c:pt>
                <c:pt idx="38">
                  <c:v>42.919931758616897</c:v>
                </c:pt>
                <c:pt idx="39">
                  <c:v>44.157377267562211</c:v>
                </c:pt>
                <c:pt idx="40">
                  <c:v>45.397913856885751</c:v>
                </c:pt>
                <c:pt idx="41">
                  <c:v>46.781265824194065</c:v>
                </c:pt>
                <c:pt idx="42">
                  <c:v>48.113799415501809</c:v>
                </c:pt>
                <c:pt idx="43">
                  <c:v>49.538105696696782</c:v>
                </c:pt>
                <c:pt idx="44">
                  <c:v>50.82310326847108</c:v>
                </c:pt>
                <c:pt idx="45">
                  <c:v>52.345766994015015</c:v>
                </c:pt>
                <c:pt idx="46">
                  <c:v>53.773364287890381</c:v>
                </c:pt>
                <c:pt idx="47">
                  <c:v>55.255208951067324</c:v>
                </c:pt>
                <c:pt idx="48">
                  <c:v>56.828962646191528</c:v>
                </c:pt>
                <c:pt idx="49">
                  <c:v>57.92954831136484</c:v>
                </c:pt>
                <c:pt idx="50">
                  <c:v>59.355179454176756</c:v>
                </c:pt>
                <c:pt idx="51">
                  <c:v>60.590771141757251</c:v>
                </c:pt>
                <c:pt idx="52">
                  <c:v>62.018343925828674</c:v>
                </c:pt>
                <c:pt idx="53">
                  <c:v>63.532154695061578</c:v>
                </c:pt>
                <c:pt idx="54">
                  <c:v>65.04996064197347</c:v>
                </c:pt>
                <c:pt idx="55">
                  <c:v>66.569568713956784</c:v>
                </c:pt>
                <c:pt idx="56">
                  <c:v>67.952689528657331</c:v>
                </c:pt>
                <c:pt idx="57">
                  <c:v>69.426273616681641</c:v>
                </c:pt>
                <c:pt idx="58">
                  <c:v>70.708256824137649</c:v>
                </c:pt>
                <c:pt idx="59">
                  <c:v>72.042267058621178</c:v>
                </c:pt>
                <c:pt idx="60">
                  <c:v>73.468369342847325</c:v>
                </c:pt>
                <c:pt idx="61">
                  <c:v>74.99103750497062</c:v>
                </c:pt>
                <c:pt idx="62">
                  <c:v>76.338092502893232</c:v>
                </c:pt>
                <c:pt idx="63">
                  <c:v>77.862495479715335</c:v>
                </c:pt>
                <c:pt idx="64">
                  <c:v>79.337609196226708</c:v>
                </c:pt>
                <c:pt idx="65">
                  <c:v>80.760028729310349</c:v>
                </c:pt>
                <c:pt idx="66">
                  <c:v>82.090895217533031</c:v>
                </c:pt>
                <c:pt idx="67">
                  <c:v>83.418588203092696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Data_Compiled!$CS$1:$CS$2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Data_Compiled!$CU$6:$CU$84</c:f>
              <c:numCache>
                <c:formatCode>General</c:formatCode>
                <c:ptCount val="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</c:numCache>
              <c:extLst xmlns:c15="http://schemas.microsoft.com/office/drawing/2012/chart"/>
            </c:numRef>
          </c:xVal>
          <c:yVal>
            <c:numRef>
              <c:f>Data_Compiled!$CV$6:$CV$84</c:f>
              <c:numCache>
                <c:formatCode>General</c:formatCode>
                <c:ptCount val="79"/>
                <c:pt idx="0">
                  <c:v>0</c:v>
                </c:pt>
                <c:pt idx="1">
                  <c:v>0.48608384304983643</c:v>
                </c:pt>
                <c:pt idx="2">
                  <c:v>1.1086466491528129</c:v>
                </c:pt>
                <c:pt idx="3">
                  <c:v>1.5584158936388766</c:v>
                </c:pt>
                <c:pt idx="4">
                  <c:v>2.2649388694979451</c:v>
                </c:pt>
                <c:pt idx="5">
                  <c:v>2.844732757173837</c:v>
                </c:pt>
                <c:pt idx="6">
                  <c:v>3.5897369654457068</c:v>
                </c:pt>
                <c:pt idx="7">
                  <c:v>4.2117677853907569</c:v>
                </c:pt>
                <c:pt idx="8">
                  <c:v>4.9717463528714196</c:v>
                </c:pt>
                <c:pt idx="9">
                  <c:v>5.6342919339374333</c:v>
                </c:pt>
                <c:pt idx="10">
                  <c:v>6.5887363949008479</c:v>
                </c:pt>
                <c:pt idx="11">
                  <c:v>7.2576841870040143</c:v>
                </c:pt>
                <c:pt idx="12">
                  <c:v>8.2071470924807937</c:v>
                </c:pt>
                <c:pt idx="13">
                  <c:v>9.0211804276874457</c:v>
                </c:pt>
                <c:pt idx="14">
                  <c:v>9.8831045923512715</c:v>
                </c:pt>
                <c:pt idx="15">
                  <c:v>10.882534370127997</c:v>
                </c:pt>
                <c:pt idx="16">
                  <c:v>11.929830043032805</c:v>
                </c:pt>
                <c:pt idx="17">
                  <c:v>12.884307997700697</c:v>
                </c:pt>
                <c:pt idx="18">
                  <c:v>13.836569736637211</c:v>
                </c:pt>
                <c:pt idx="19">
                  <c:v>14.931832780043548</c:v>
                </c:pt>
                <c:pt idx="20">
                  <c:v>15.979606478340839</c:v>
                </c:pt>
                <c:pt idx="21">
                  <c:v>16.979851309565579</c:v>
                </c:pt>
                <c:pt idx="22">
                  <c:v>18.073876359700812</c:v>
                </c:pt>
                <c:pt idx="23">
                  <c:v>19.264927479991044</c:v>
                </c:pt>
                <c:pt idx="24">
                  <c:v>20.414631125232535</c:v>
                </c:pt>
                <c:pt idx="25">
                  <c:v>21.605456274408787</c:v>
                </c:pt>
                <c:pt idx="26">
                  <c:v>22.89163930570621</c:v>
                </c:pt>
                <c:pt idx="27">
                  <c:v>24.131815661724939</c:v>
                </c:pt>
                <c:pt idx="28">
                  <c:v>25.37042646514838</c:v>
                </c:pt>
                <c:pt idx="29">
                  <c:v>26.656741543186168</c:v>
                </c:pt>
                <c:pt idx="30">
                  <c:v>27.944536955850495</c:v>
                </c:pt>
                <c:pt idx="31">
                  <c:v>29.279976339365938</c:v>
                </c:pt>
                <c:pt idx="32">
                  <c:v>30.564951396867933</c:v>
                </c:pt>
                <c:pt idx="33">
                  <c:v>31.946699114941715</c:v>
                </c:pt>
                <c:pt idx="34">
                  <c:v>33.283435374819845</c:v>
                </c:pt>
                <c:pt idx="35">
                  <c:v>34.715554896244036</c:v>
                </c:pt>
                <c:pt idx="36">
                  <c:v>36.191156256287783</c:v>
                </c:pt>
                <c:pt idx="37">
                  <c:v>37.525268257185814</c:v>
                </c:pt>
                <c:pt idx="38">
                  <c:v>38.907062719776427</c:v>
                </c:pt>
                <c:pt idx="39">
                  <c:v>40.242453821228608</c:v>
                </c:pt>
                <c:pt idx="40">
                  <c:v>41.625496934189023</c:v>
                </c:pt>
                <c:pt idx="41">
                  <c:v>43.053763384832095</c:v>
                </c:pt>
                <c:pt idx="42">
                  <c:v>44.533284094133904</c:v>
                </c:pt>
                <c:pt idx="43">
                  <c:v>45.962760195765107</c:v>
                </c:pt>
                <c:pt idx="44">
                  <c:v>47.536386609447973</c:v>
                </c:pt>
                <c:pt idx="45">
                  <c:v>49.015944273452298</c:v>
                </c:pt>
                <c:pt idx="46">
                  <c:v>50.540696480772212</c:v>
                </c:pt>
                <c:pt idx="47">
                  <c:v>51.922529042989439</c:v>
                </c:pt>
                <c:pt idx="48">
                  <c:v>53.400855354126932</c:v>
                </c:pt>
                <c:pt idx="49">
                  <c:v>54.922365845103414</c:v>
                </c:pt>
                <c:pt idx="50">
                  <c:v>56.356325044839814</c:v>
                </c:pt>
                <c:pt idx="51">
                  <c:v>57.884731795085102</c:v>
                </c:pt>
                <c:pt idx="52">
                  <c:v>59.40827332559337</c:v>
                </c:pt>
                <c:pt idx="53">
                  <c:v>60.980725880317856</c:v>
                </c:pt>
                <c:pt idx="54">
                  <c:v>62.415053900770324</c:v>
                </c:pt>
                <c:pt idx="55">
                  <c:v>63.890909145932142</c:v>
                </c:pt>
                <c:pt idx="56">
                  <c:v>65.320392415039564</c:v>
                </c:pt>
                <c:pt idx="57">
                  <c:v>66.939359721862033</c:v>
                </c:pt>
                <c:pt idx="58">
                  <c:v>68.465321762096337</c:v>
                </c:pt>
                <c:pt idx="59">
                  <c:v>70.036730865688597</c:v>
                </c:pt>
                <c:pt idx="60">
                  <c:v>71.609269442671788</c:v>
                </c:pt>
                <c:pt idx="61">
                  <c:v>73.086517863317638</c:v>
                </c:pt>
                <c:pt idx="62">
                  <c:v>74.614585450341025</c:v>
                </c:pt>
                <c:pt idx="63">
                  <c:v>76.051138333287071</c:v>
                </c:pt>
                <c:pt idx="64">
                  <c:v>77.577127003540014</c:v>
                </c:pt>
                <c:pt idx="65">
                  <c:v>79.05421857894558</c:v>
                </c:pt>
                <c:pt idx="66">
                  <c:v>80.724401582661244</c:v>
                </c:pt>
                <c:pt idx="67">
                  <c:v>82.201486986828996</c:v>
                </c:pt>
                <c:pt idx="68">
                  <c:v>83.726239270721351</c:v>
                </c:pt>
                <c:pt idx="69">
                  <c:v>85.156925024260545</c:v>
                </c:pt>
                <c:pt idx="70">
                  <c:v>86.730557695318694</c:v>
                </c:pt>
                <c:pt idx="71">
                  <c:v>88.161245688579129</c:v>
                </c:pt>
                <c:pt idx="72">
                  <c:v>89.687231463800487</c:v>
                </c:pt>
                <c:pt idx="73">
                  <c:v>91.306075887657343</c:v>
                </c:pt>
                <c:pt idx="74">
                  <c:v>92.78440461021215</c:v>
                </c:pt>
                <c:pt idx="75">
                  <c:v>94.356841113454038</c:v>
                </c:pt>
                <c:pt idx="76">
                  <c:v>95.831717225710548</c:v>
                </c:pt>
                <c:pt idx="77">
                  <c:v>97.212526968515363</c:v>
                </c:pt>
                <c:pt idx="78">
                  <c:v>97.927313056834265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Data_Compiled!$DG$1:$DG$2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Data_Compiled!$DI$6:$DI$70</c:f>
              <c:numCache>
                <c:formatCode>General</c:formatCode>
                <c:ptCount val="6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Data_Compiled!$DJ$6:$DJ$70</c:f>
              <c:numCache>
                <c:formatCode>General</c:formatCode>
                <c:ptCount val="65"/>
                <c:pt idx="0">
                  <c:v>0</c:v>
                </c:pt>
                <c:pt idx="1">
                  <c:v>0.78655132536299943</c:v>
                </c:pt>
                <c:pt idx="2">
                  <c:v>1.2891175133240975</c:v>
                </c:pt>
                <c:pt idx="3">
                  <c:v>1.943862950257021</c:v>
                </c:pt>
                <c:pt idx="4">
                  <c:v>2.5874476445345089</c:v>
                </c:pt>
                <c:pt idx="5">
                  <c:v>3.2942830158835372</c:v>
                </c:pt>
                <c:pt idx="6">
                  <c:v>4.1634102750732271</c:v>
                </c:pt>
                <c:pt idx="7">
                  <c:v>4.8588249197043414</c:v>
                </c:pt>
                <c:pt idx="8">
                  <c:v>5.8568321795985465</c:v>
                </c:pt>
                <c:pt idx="9">
                  <c:v>6.64094156734396</c:v>
                </c:pt>
                <c:pt idx="10">
                  <c:v>7.7303969774469135</c:v>
                </c:pt>
                <c:pt idx="11">
                  <c:v>8.6021976280443244</c:v>
                </c:pt>
                <c:pt idx="12">
                  <c:v>9.6906777025692303</c:v>
                </c:pt>
                <c:pt idx="13">
                  <c:v>10.651444690867105</c:v>
                </c:pt>
                <c:pt idx="14">
                  <c:v>11.878908254967984</c:v>
                </c:pt>
                <c:pt idx="15">
                  <c:v>13.014110919203789</c:v>
                </c:pt>
                <c:pt idx="16">
                  <c:v>14.234690204623062</c:v>
                </c:pt>
                <c:pt idx="17">
                  <c:v>15.453897532089469</c:v>
                </c:pt>
                <c:pt idx="18">
                  <c:v>16.631279648121666</c:v>
                </c:pt>
                <c:pt idx="19">
                  <c:v>18.028121720320343</c:v>
                </c:pt>
                <c:pt idx="20">
                  <c:v>19.298726102214719</c:v>
                </c:pt>
                <c:pt idx="21">
                  <c:v>20.610046268013029</c:v>
                </c:pt>
                <c:pt idx="22">
                  <c:v>22.089244877093769</c:v>
                </c:pt>
                <c:pt idx="23">
                  <c:v>23.396106142923408</c:v>
                </c:pt>
                <c:pt idx="24">
                  <c:v>24.968723678130406</c:v>
                </c:pt>
                <c:pt idx="25">
                  <c:v>26.409174240003711</c:v>
                </c:pt>
                <c:pt idx="26">
                  <c:v>27.935513487586121</c:v>
                </c:pt>
                <c:pt idx="27">
                  <c:v>29.504345659156566</c:v>
                </c:pt>
                <c:pt idx="28">
                  <c:v>31.032016687841828</c:v>
                </c:pt>
                <c:pt idx="29">
                  <c:v>32.557466255633557</c:v>
                </c:pt>
                <c:pt idx="30">
                  <c:v>34.217061978669022</c:v>
                </c:pt>
                <c:pt idx="31">
                  <c:v>35.657497612458805</c:v>
                </c:pt>
                <c:pt idx="32">
                  <c:v>37.35962755717987</c:v>
                </c:pt>
                <c:pt idx="33">
                  <c:v>39.021727580781651</c:v>
                </c:pt>
                <c:pt idx="34">
                  <c:v>40.678996091279267</c:v>
                </c:pt>
                <c:pt idx="35">
                  <c:v>42.379931604521204</c:v>
                </c:pt>
                <c:pt idx="36">
                  <c:v>44.122374622476322</c:v>
                </c:pt>
                <c:pt idx="37">
                  <c:v>45.781944247815645</c:v>
                </c:pt>
                <c:pt idx="38">
                  <c:v>47.526628807788327</c:v>
                </c:pt>
                <c:pt idx="39">
                  <c:v>49.229819555620132</c:v>
                </c:pt>
                <c:pt idx="40">
                  <c:v>50.887266302648669</c:v>
                </c:pt>
                <c:pt idx="41">
                  <c:v>52.544744214047455</c:v>
                </c:pt>
                <c:pt idx="42">
                  <c:v>54.331215373035768</c:v>
                </c:pt>
                <c:pt idx="43">
                  <c:v>56.119668570208574</c:v>
                </c:pt>
                <c:pt idx="44">
                  <c:v>57.8702472721681</c:v>
                </c:pt>
                <c:pt idx="45">
                  <c:v>59.619297356197727</c:v>
                </c:pt>
                <c:pt idx="46">
                  <c:v>61.406424784457208</c:v>
                </c:pt>
                <c:pt idx="47">
                  <c:v>63.281952542855954</c:v>
                </c:pt>
                <c:pt idx="48">
                  <c:v>65.158549842205019</c:v>
                </c:pt>
                <c:pt idx="49">
                  <c:v>66.901264927228269</c:v>
                </c:pt>
                <c:pt idx="50">
                  <c:v>68.691607161250502</c:v>
                </c:pt>
                <c:pt idx="51">
                  <c:v>70.565332136627703</c:v>
                </c:pt>
                <c:pt idx="52">
                  <c:v>72.312960055682396</c:v>
                </c:pt>
                <c:pt idx="53">
                  <c:v>74.144975405444853</c:v>
                </c:pt>
                <c:pt idx="54">
                  <c:v>76.021571415209067</c:v>
                </c:pt>
                <c:pt idx="55">
                  <c:v>77.897226700489611</c:v>
                </c:pt>
                <c:pt idx="56">
                  <c:v>79.774763716722603</c:v>
                </c:pt>
                <c:pt idx="57">
                  <c:v>81.563175714663913</c:v>
                </c:pt>
                <c:pt idx="58">
                  <c:v>83.350703579667623</c:v>
                </c:pt>
                <c:pt idx="59">
                  <c:v>85.357275961887282</c:v>
                </c:pt>
                <c:pt idx="60">
                  <c:v>87.106671511230203</c:v>
                </c:pt>
                <c:pt idx="61">
                  <c:v>89.025936065907032</c:v>
                </c:pt>
                <c:pt idx="62">
                  <c:v>90.814359031577311</c:v>
                </c:pt>
                <c:pt idx="63">
                  <c:v>92.737436671629297</c:v>
                </c:pt>
                <c:pt idx="64">
                  <c:v>94.52392682910272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Data_Compiled!$DU$1:$DU$2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Data_Compiled!$DW$6:$DW$69</c:f>
              <c:numCache>
                <c:formatCode>General</c:formatCode>
                <c:ptCount val="6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</c:numCache>
              <c:extLst xmlns:c15="http://schemas.microsoft.com/office/drawing/2012/chart"/>
            </c:numRef>
          </c:xVal>
          <c:yVal>
            <c:numRef>
              <c:f>Data_Compiled!$DX$6:$DX$69</c:f>
              <c:numCache>
                <c:formatCode>General</c:formatCode>
                <c:ptCount val="64"/>
                <c:pt idx="0">
                  <c:v>0</c:v>
                </c:pt>
                <c:pt idx="1">
                  <c:v>0.58556435036799515</c:v>
                </c:pt>
                <c:pt idx="2">
                  <c:v>0.97232346486695553</c:v>
                </c:pt>
                <c:pt idx="3">
                  <c:v>1.8078479658309103</c:v>
                </c:pt>
                <c:pt idx="4">
                  <c:v>2.4188545467378018</c:v>
                </c:pt>
                <c:pt idx="5">
                  <c:v>3.039096815221443</c:v>
                </c:pt>
                <c:pt idx="6">
                  <c:v>3.8544850542094848</c:v>
                </c:pt>
                <c:pt idx="7">
                  <c:v>4.9173542058531128</c:v>
                </c:pt>
                <c:pt idx="8">
                  <c:v>5.7096321046679366</c:v>
                </c:pt>
                <c:pt idx="9">
                  <c:v>6.8260372683119019</c:v>
                </c:pt>
                <c:pt idx="10">
                  <c:v>7.7147527523985886</c:v>
                </c:pt>
                <c:pt idx="11">
                  <c:v>9.0039788657872677</c:v>
                </c:pt>
                <c:pt idx="12">
                  <c:v>9.984414862919591</c:v>
                </c:pt>
                <c:pt idx="13">
                  <c:v>11.22610021681926</c:v>
                </c:pt>
                <c:pt idx="14">
                  <c:v>12.3829420933649</c:v>
                </c:pt>
                <c:pt idx="15">
                  <c:v>13.587316187091879</c:v>
                </c:pt>
                <c:pt idx="16">
                  <c:v>14.96396198476152</c:v>
                </c:pt>
                <c:pt idx="17">
                  <c:v>16.124959505734193</c:v>
                </c:pt>
                <c:pt idx="18">
                  <c:v>17.548869146016482</c:v>
                </c:pt>
                <c:pt idx="19">
                  <c:v>18.794879424687394</c:v>
                </c:pt>
                <c:pt idx="20">
                  <c:v>20.224461349707095</c:v>
                </c:pt>
                <c:pt idx="21">
                  <c:v>21.602346332493273</c:v>
                </c:pt>
                <c:pt idx="22">
                  <c:v>22.937334177390088</c:v>
                </c:pt>
                <c:pt idx="23">
                  <c:v>24.408495357571482</c:v>
                </c:pt>
                <c:pt idx="24">
                  <c:v>25.922815598991928</c:v>
                </c:pt>
                <c:pt idx="25">
                  <c:v>27.568043675192289</c:v>
                </c:pt>
                <c:pt idx="26">
                  <c:v>29.259188955382776</c:v>
                </c:pt>
                <c:pt idx="27">
                  <c:v>30.862511210910057</c:v>
                </c:pt>
                <c:pt idx="28">
                  <c:v>32.558586876601325</c:v>
                </c:pt>
                <c:pt idx="29">
                  <c:v>34.383109602247558</c:v>
                </c:pt>
                <c:pt idx="30">
                  <c:v>36.073020055818724</c:v>
                </c:pt>
                <c:pt idx="31">
                  <c:v>37.764223298522083</c:v>
                </c:pt>
                <c:pt idx="32">
                  <c:v>39.501059024872646</c:v>
                </c:pt>
                <c:pt idx="33">
                  <c:v>41.192306323315513</c:v>
                </c:pt>
                <c:pt idx="34">
                  <c:v>42.799022910804645</c:v>
                </c:pt>
                <c:pt idx="35">
                  <c:v>44.402347510610753</c:v>
                </c:pt>
                <c:pt idx="36">
                  <c:v>46.13800081267398</c:v>
                </c:pt>
                <c:pt idx="37">
                  <c:v>47.960560892629374</c:v>
                </c:pt>
                <c:pt idx="38">
                  <c:v>49.795960963052785</c:v>
                </c:pt>
                <c:pt idx="39">
                  <c:v>51.658910309726132</c:v>
                </c:pt>
                <c:pt idx="40">
                  <c:v>53.48588801741807</c:v>
                </c:pt>
                <c:pt idx="41">
                  <c:v>55.487539104822979</c:v>
                </c:pt>
                <c:pt idx="42">
                  <c:v>57.357893553337171</c:v>
                </c:pt>
                <c:pt idx="43">
                  <c:v>59.270681539107194</c:v>
                </c:pt>
                <c:pt idx="44">
                  <c:v>61.093655264108214</c:v>
                </c:pt>
                <c:pt idx="45">
                  <c:v>63.008509569308956</c:v>
                </c:pt>
                <c:pt idx="46">
                  <c:v>64.879785856974067</c:v>
                </c:pt>
                <c:pt idx="47">
                  <c:v>66.617573071086184</c:v>
                </c:pt>
                <c:pt idx="48">
                  <c:v>68.356428270148456</c:v>
                </c:pt>
                <c:pt idx="49">
                  <c:v>70.270260572078598</c:v>
                </c:pt>
                <c:pt idx="50">
                  <c:v>72.14378737050896</c:v>
                </c:pt>
                <c:pt idx="51">
                  <c:v>74.146576937614824</c:v>
                </c:pt>
                <c:pt idx="52">
                  <c:v>76.148369647562873</c:v>
                </c:pt>
                <c:pt idx="53">
                  <c:v>78.110898485757787</c:v>
                </c:pt>
                <c:pt idx="54">
                  <c:v>80.204883801824877</c:v>
                </c:pt>
                <c:pt idx="55">
                  <c:v>82.11974283140006</c:v>
                </c:pt>
                <c:pt idx="56">
                  <c:v>84.033505255713578</c:v>
                </c:pt>
                <c:pt idx="57">
                  <c:v>85.904955400533723</c:v>
                </c:pt>
                <c:pt idx="58">
                  <c:v>87.907733077502172</c:v>
                </c:pt>
                <c:pt idx="59">
                  <c:v>89.817463431226059</c:v>
                </c:pt>
                <c:pt idx="60">
                  <c:v>91.779844902080839</c:v>
                </c:pt>
                <c:pt idx="61">
                  <c:v>93.647183272237427</c:v>
                </c:pt>
                <c:pt idx="62">
                  <c:v>95.695570231329881</c:v>
                </c:pt>
                <c:pt idx="63">
                  <c:v>97.564011723211237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Data_Compiled!$FY$1:$FY$2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Data_Compiled!$GA$6:$GA$84</c:f>
              <c:numCache>
                <c:formatCode>General</c:formatCode>
                <c:ptCount val="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0.51666666666666661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0.76666666666666661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1.0333333333333332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1.2833333333333332</c:v>
                </c:pt>
                <c:pt idx="78">
                  <c:v>1.3</c:v>
                </c:pt>
              </c:numCache>
              <c:extLst xmlns:c15="http://schemas.microsoft.com/office/drawing/2012/chart"/>
            </c:numRef>
          </c:xVal>
          <c:yVal>
            <c:numRef>
              <c:f>Data_Compiled!$GB$6:$GB$84</c:f>
              <c:numCache>
                <c:formatCode>General</c:formatCode>
                <c:ptCount val="79"/>
                <c:pt idx="0">
                  <c:v>0</c:v>
                </c:pt>
                <c:pt idx="1">
                  <c:v>0.70894560453725186</c:v>
                </c:pt>
                <c:pt idx="2">
                  <c:v>1.5387731078207163</c:v>
                </c:pt>
                <c:pt idx="3">
                  <c:v>2.0052009778427489</c:v>
                </c:pt>
                <c:pt idx="4">
                  <c:v>2.8608783269680691</c:v>
                </c:pt>
                <c:pt idx="5">
                  <c:v>3.6469186038062156</c:v>
                </c:pt>
                <c:pt idx="6">
                  <c:v>4.2602328811231285</c:v>
                </c:pt>
                <c:pt idx="7">
                  <c:v>5.1079081188336941</c:v>
                </c:pt>
                <c:pt idx="8">
                  <c:v>6.1979490355739379</c:v>
                </c:pt>
                <c:pt idx="9">
                  <c:v>6.9502385867654954</c:v>
                </c:pt>
                <c:pt idx="10">
                  <c:v>7.6579252786954646</c:v>
                </c:pt>
                <c:pt idx="11">
                  <c:v>8.5557852620225301</c:v>
                </c:pt>
                <c:pt idx="12">
                  <c:v>9.5017520306234822</c:v>
                </c:pt>
                <c:pt idx="13">
                  <c:v>10.303776382692178</c:v>
                </c:pt>
                <c:pt idx="14">
                  <c:v>11.438046350170399</c:v>
                </c:pt>
                <c:pt idx="15">
                  <c:v>12.383277340562104</c:v>
                </c:pt>
                <c:pt idx="16">
                  <c:v>13.754275580361487</c:v>
                </c:pt>
                <c:pt idx="17">
                  <c:v>14.840895690399879</c:v>
                </c:pt>
                <c:pt idx="18">
                  <c:v>15.691329380424508</c:v>
                </c:pt>
                <c:pt idx="19">
                  <c:v>16.920432465560239</c:v>
                </c:pt>
                <c:pt idx="20">
                  <c:v>18.05602789476908</c:v>
                </c:pt>
                <c:pt idx="21">
                  <c:v>19.331507922057234</c:v>
                </c:pt>
                <c:pt idx="22">
                  <c:v>20.706606273818945</c:v>
                </c:pt>
                <c:pt idx="23">
                  <c:v>21.697905366345758</c:v>
                </c:pt>
                <c:pt idx="24">
                  <c:v>23.022971365141021</c:v>
                </c:pt>
                <c:pt idx="25">
                  <c:v>24.111980119727583</c:v>
                </c:pt>
                <c:pt idx="26">
                  <c:v>25.293190370353756</c:v>
                </c:pt>
                <c:pt idx="27">
                  <c:v>26.524041798732689</c:v>
                </c:pt>
                <c:pt idx="28">
                  <c:v>27.848199929210452</c:v>
                </c:pt>
                <c:pt idx="29">
                  <c:v>29.258914115218264</c:v>
                </c:pt>
                <c:pt idx="30">
                  <c:v>31.011614271774516</c:v>
                </c:pt>
                <c:pt idx="31">
                  <c:v>32.287437334107054</c:v>
                </c:pt>
                <c:pt idx="32">
                  <c:v>33.518027167023661</c:v>
                </c:pt>
                <c:pt idx="33">
                  <c:v>34.890497014463833</c:v>
                </c:pt>
                <c:pt idx="34">
                  <c:v>36.452062203471172</c:v>
                </c:pt>
                <c:pt idx="35">
                  <c:v>38.059691204934765</c:v>
                </c:pt>
                <c:pt idx="36">
                  <c:v>39.480936790885629</c:v>
                </c:pt>
                <c:pt idx="37">
                  <c:v>40.803773334706307</c:v>
                </c:pt>
                <c:pt idx="38">
                  <c:v>42.172644278295856</c:v>
                </c:pt>
                <c:pt idx="39">
                  <c:v>43.448334818424918</c:v>
                </c:pt>
                <c:pt idx="40">
                  <c:v>44.776287000301402</c:v>
                </c:pt>
                <c:pt idx="41">
                  <c:v>46.340947060399287</c:v>
                </c:pt>
                <c:pt idx="42">
                  <c:v>47.991562315061429</c:v>
                </c:pt>
                <c:pt idx="43">
                  <c:v>49.317119853927764</c:v>
                </c:pt>
                <c:pt idx="44">
                  <c:v>50.689979793431256</c:v>
                </c:pt>
                <c:pt idx="45">
                  <c:v>52.203135228396889</c:v>
                </c:pt>
                <c:pt idx="46">
                  <c:v>53.864150765041948</c:v>
                </c:pt>
                <c:pt idx="47">
                  <c:v>55.473401739177909</c:v>
                </c:pt>
                <c:pt idx="48">
                  <c:v>56.986547256291978</c:v>
                </c:pt>
                <c:pt idx="49">
                  <c:v>58.261891867607162</c:v>
                </c:pt>
                <c:pt idx="50">
                  <c:v>59.680570178805617</c:v>
                </c:pt>
                <c:pt idx="51">
                  <c:v>61.244238375693492</c:v>
                </c:pt>
                <c:pt idx="52">
                  <c:v>62.755725381084467</c:v>
                </c:pt>
                <c:pt idx="53">
                  <c:v>64.267256158246354</c:v>
                </c:pt>
                <c:pt idx="54">
                  <c:v>65.783666694692329</c:v>
                </c:pt>
                <c:pt idx="55">
                  <c:v>67.148722289353671</c:v>
                </c:pt>
                <c:pt idx="56">
                  <c:v>68.800605008057516</c:v>
                </c:pt>
                <c:pt idx="57">
                  <c:v>70.552939335998474</c:v>
                </c:pt>
                <c:pt idx="58">
                  <c:v>72.217461611067819</c:v>
                </c:pt>
                <c:pt idx="59">
                  <c:v>73.594138895098553</c:v>
                </c:pt>
                <c:pt idx="60">
                  <c:v>75.110889972751153</c:v>
                </c:pt>
                <c:pt idx="61">
                  <c:v>76.580507074427643</c:v>
                </c:pt>
                <c:pt idx="62">
                  <c:v>78.044504054521809</c:v>
                </c:pt>
                <c:pt idx="63">
                  <c:v>79.744682925385817</c:v>
                </c:pt>
                <c:pt idx="64">
                  <c:v>81.212399979471954</c:v>
                </c:pt>
                <c:pt idx="65">
                  <c:v>82.62923141724967</c:v>
                </c:pt>
                <c:pt idx="66">
                  <c:v>84.282246478077454</c:v>
                </c:pt>
                <c:pt idx="67">
                  <c:v>86.035105060061966</c:v>
                </c:pt>
                <c:pt idx="68">
                  <c:v>87.593652325911037</c:v>
                </c:pt>
                <c:pt idx="69">
                  <c:v>88.961572452899844</c:v>
                </c:pt>
                <c:pt idx="70">
                  <c:v>90.534632931143236</c:v>
                </c:pt>
                <c:pt idx="71">
                  <c:v>92.049633675376853</c:v>
                </c:pt>
                <c:pt idx="72">
                  <c:v>93.655277206888229</c:v>
                </c:pt>
                <c:pt idx="73">
                  <c:v>95.073925873728328</c:v>
                </c:pt>
                <c:pt idx="74">
                  <c:v>96.528971801975629</c:v>
                </c:pt>
                <c:pt idx="75">
                  <c:v>98.087616885467426</c:v>
                </c:pt>
                <c:pt idx="76">
                  <c:v>99.784680777253342</c:v>
                </c:pt>
                <c:pt idx="77">
                  <c:v>101.39393912686184</c:v>
                </c:pt>
                <c:pt idx="78">
                  <c:v>103.05382699643349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Data_Compiled!$GM$1:$GM$2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Data_Compiled!$GO$6:$GO$21</c:f>
              <c:numCache>
                <c:formatCode>General</c:formatCode>
                <c:ptCount val="16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Data_Compiled!$GP$6:$GP$21</c:f>
              <c:numCache>
                <c:formatCode>General</c:formatCode>
                <c:ptCount val="16"/>
                <c:pt idx="0">
                  <c:v>0</c:v>
                </c:pt>
                <c:pt idx="1">
                  <c:v>1.486625295777005</c:v>
                </c:pt>
                <c:pt idx="2">
                  <c:v>4.1314919473843306</c:v>
                </c:pt>
                <c:pt idx="3">
                  <c:v>7.5129207973854299</c:v>
                </c:pt>
                <c:pt idx="4">
                  <c:v>11.856360020004375</c:v>
                </c:pt>
                <c:pt idx="5">
                  <c:v>16.814425062738099</c:v>
                </c:pt>
                <c:pt idx="6">
                  <c:v>22.462196827866432</c:v>
                </c:pt>
                <c:pt idx="7">
                  <c:v>28.240140425208537</c:v>
                </c:pt>
                <c:pt idx="8">
                  <c:v>34.714609407152892</c:v>
                </c:pt>
                <c:pt idx="9">
                  <c:v>41.623560868087004</c:v>
                </c:pt>
                <c:pt idx="10">
                  <c:v>48.961412847670594</c:v>
                </c:pt>
                <c:pt idx="11">
                  <c:v>56.345062237958054</c:v>
                </c:pt>
                <c:pt idx="12">
                  <c:v>63.898865458949153</c:v>
                </c:pt>
                <c:pt idx="13">
                  <c:v>71.671738701627021</c:v>
                </c:pt>
                <c:pt idx="14">
                  <c:v>79.696788819506295</c:v>
                </c:pt>
                <c:pt idx="15">
                  <c:v>87.638234972957704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Data_Compiled!$GZ$1:$GZ$2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Data_Compiled!$HB$6:$HB$34</c:f>
              <c:numCache>
                <c:formatCode>General</c:formatCode>
                <c:ptCount val="29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1.5333333333333332</c:v>
                </c:pt>
                <c:pt idx="24">
                  <c:v>1.6</c:v>
                </c:pt>
                <c:pt idx="25">
                  <c:v>1.6666666666666667</c:v>
                </c:pt>
                <c:pt idx="26">
                  <c:v>1.7333333333333334</c:v>
                </c:pt>
                <c:pt idx="27">
                  <c:v>1.8</c:v>
                </c:pt>
                <c:pt idx="28">
                  <c:v>1.8666666666666667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Data_Compiled!$HC$6:$HC$34</c:f>
              <c:numCache>
                <c:formatCode>General</c:formatCode>
                <c:ptCount val="29"/>
                <c:pt idx="0">
                  <c:v>0</c:v>
                </c:pt>
                <c:pt idx="1">
                  <c:v>0.72033528333187813</c:v>
                </c:pt>
                <c:pt idx="2">
                  <c:v>1.9741801510699304</c:v>
                </c:pt>
                <c:pt idx="3">
                  <c:v>3.46294106610529</c:v>
                </c:pt>
                <c:pt idx="4">
                  <c:v>5.1527334979548112</c:v>
                </c:pt>
                <c:pt idx="5">
                  <c:v>7.2263667987686544</c:v>
                </c:pt>
                <c:pt idx="6">
                  <c:v>9.2304157832561682</c:v>
                </c:pt>
                <c:pt idx="7">
                  <c:v>11.63132697944029</c:v>
                </c:pt>
                <c:pt idx="8">
                  <c:v>14.078741756683486</c:v>
                </c:pt>
                <c:pt idx="9">
                  <c:v>16.773280291596375</c:v>
                </c:pt>
                <c:pt idx="10">
                  <c:v>19.750327193480604</c:v>
                </c:pt>
                <c:pt idx="11">
                  <c:v>22.87321322609618</c:v>
                </c:pt>
                <c:pt idx="12">
                  <c:v>26.237789021854422</c:v>
                </c:pt>
                <c:pt idx="13">
                  <c:v>29.796157184654586</c:v>
                </c:pt>
                <c:pt idx="14">
                  <c:v>33.539410378370228</c:v>
                </c:pt>
                <c:pt idx="15">
                  <c:v>37.382247388201122</c:v>
                </c:pt>
                <c:pt idx="16">
                  <c:v>41.369103320820031</c:v>
                </c:pt>
                <c:pt idx="17">
                  <c:v>45.499981323603969</c:v>
                </c:pt>
                <c:pt idx="18">
                  <c:v>49.720043893258584</c:v>
                </c:pt>
                <c:pt idx="19">
                  <c:v>53.949645041518416</c:v>
                </c:pt>
                <c:pt idx="20">
                  <c:v>58.321995135387077</c:v>
                </c:pt>
                <c:pt idx="21">
                  <c:v>62.645006620605571</c:v>
                </c:pt>
                <c:pt idx="22">
                  <c:v>67.161367073255889</c:v>
                </c:pt>
                <c:pt idx="23">
                  <c:v>71.72573579142761</c:v>
                </c:pt>
                <c:pt idx="24">
                  <c:v>76.288762783618367</c:v>
                </c:pt>
                <c:pt idx="25">
                  <c:v>80.901131856425067</c:v>
                </c:pt>
                <c:pt idx="26">
                  <c:v>85.516254581031845</c:v>
                </c:pt>
                <c:pt idx="27">
                  <c:v>90.219226439532818</c:v>
                </c:pt>
                <c:pt idx="28">
                  <c:v>94.885034848131724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Data_Compiled!$HL$1:$HL$2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Data_Compiled!$HN$6:$HN$27</c:f>
              <c:numCache>
                <c:formatCode>General</c:formatCode>
                <c:ptCount val="22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Data_Compiled!$HO$6:$HO$27</c:f>
              <c:numCache>
                <c:formatCode>General</c:formatCode>
                <c:ptCount val="22"/>
                <c:pt idx="0">
                  <c:v>0</c:v>
                </c:pt>
                <c:pt idx="1">
                  <c:v>0.51385575917112025</c:v>
                </c:pt>
                <c:pt idx="2">
                  <c:v>2.0801234857168502</c:v>
                </c:pt>
                <c:pt idx="3">
                  <c:v>4.5792609487374936</c:v>
                </c:pt>
                <c:pt idx="4">
                  <c:v>7.0439936884242469</c:v>
                </c:pt>
                <c:pt idx="5">
                  <c:v>9.8876246747371717</c:v>
                </c:pt>
                <c:pt idx="6">
                  <c:v>13.312631055419677</c:v>
                </c:pt>
                <c:pt idx="7">
                  <c:v>16.913310484481325</c:v>
                </c:pt>
                <c:pt idx="8">
                  <c:v>20.73204486108213</c:v>
                </c:pt>
                <c:pt idx="9">
                  <c:v>25.130316596139533</c:v>
                </c:pt>
                <c:pt idx="10">
                  <c:v>29.78099146210748</c:v>
                </c:pt>
                <c:pt idx="11">
                  <c:v>34.561761552036728</c:v>
                </c:pt>
                <c:pt idx="12">
                  <c:v>39.654962938823246</c:v>
                </c:pt>
                <c:pt idx="13">
                  <c:v>44.792087534291142</c:v>
                </c:pt>
                <c:pt idx="14">
                  <c:v>50.32526423099371</c:v>
                </c:pt>
                <c:pt idx="15">
                  <c:v>55.947270634545845</c:v>
                </c:pt>
                <c:pt idx="16">
                  <c:v>61.477390223842967</c:v>
                </c:pt>
                <c:pt idx="17">
                  <c:v>67.273904931550149</c:v>
                </c:pt>
                <c:pt idx="18">
                  <c:v>73.113348422942664</c:v>
                </c:pt>
                <c:pt idx="19">
                  <c:v>79.087375766207103</c:v>
                </c:pt>
                <c:pt idx="20">
                  <c:v>85.235014078358788</c:v>
                </c:pt>
                <c:pt idx="21">
                  <c:v>91.250981721192787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Data_Compiled!$HX$1:$HX$2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Data_Compiled!$HZ$6:$HZ$26</c:f>
              <c:numCache>
                <c:formatCode>General</c:formatCode>
                <c:ptCount val="21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Data_Compiled!$IA$6:$IA$26</c:f>
              <c:numCache>
                <c:formatCode>General</c:formatCode>
                <c:ptCount val="21"/>
                <c:pt idx="0">
                  <c:v>0</c:v>
                </c:pt>
                <c:pt idx="1">
                  <c:v>1.3428010349000248</c:v>
                </c:pt>
                <c:pt idx="2">
                  <c:v>3.1392601103004245</c:v>
                </c:pt>
                <c:pt idx="3">
                  <c:v>5.4789805505451019</c:v>
                </c:pt>
                <c:pt idx="4">
                  <c:v>8.3645174246699785</c:v>
                </c:pt>
                <c:pt idx="5">
                  <c:v>11.589757268604961</c:v>
                </c:pt>
                <c:pt idx="6">
                  <c:v>15.159913608088701</c:v>
                </c:pt>
                <c:pt idx="7">
                  <c:v>19.121654921536066</c:v>
                </c:pt>
                <c:pt idx="8">
                  <c:v>23.619834393433806</c:v>
                </c:pt>
                <c:pt idx="9">
                  <c:v>28.460964924712577</c:v>
                </c:pt>
                <c:pt idx="10">
                  <c:v>33.499570642776845</c:v>
                </c:pt>
                <c:pt idx="11">
                  <c:v>38.879525026252431</c:v>
                </c:pt>
                <c:pt idx="12">
                  <c:v>44.599524775113323</c:v>
                </c:pt>
                <c:pt idx="13">
                  <c:v>50.468710224232652</c:v>
                </c:pt>
                <c:pt idx="14">
                  <c:v>56.336381043263827</c:v>
                </c:pt>
                <c:pt idx="15">
                  <c:v>62.549868940640351</c:v>
                </c:pt>
                <c:pt idx="16">
                  <c:v>68.95381870113944</c:v>
                </c:pt>
                <c:pt idx="17">
                  <c:v>75.311654488647378</c:v>
                </c:pt>
                <c:pt idx="18">
                  <c:v>82.014367474813227</c:v>
                </c:pt>
                <c:pt idx="19">
                  <c:v>88.615167246529708</c:v>
                </c:pt>
                <c:pt idx="20">
                  <c:v>95.363777787230703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Data_Compiled!$IJ$1:$IJ$2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Data_Compiled!$IL$6:$IL$25</c:f>
              <c:numCache>
                <c:formatCode>General</c:formatCode>
                <c:ptCount val="20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0.4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0.8</c:v>
                </c:pt>
                <c:pt idx="13">
                  <c:v>0.8666666666666667</c:v>
                </c:pt>
                <c:pt idx="14">
                  <c:v>0.93333333333333335</c:v>
                </c:pt>
                <c:pt idx="15">
                  <c:v>1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Data_Compiled!$IM$6:$IM$25</c:f>
              <c:numCache>
                <c:formatCode>General</c:formatCode>
                <c:ptCount val="20"/>
                <c:pt idx="0">
                  <c:v>0</c:v>
                </c:pt>
                <c:pt idx="1">
                  <c:v>1.2396834990094618</c:v>
                </c:pt>
                <c:pt idx="2">
                  <c:v>3.1382365329556197</c:v>
                </c:pt>
                <c:pt idx="3">
                  <c:v>5.2170822515858157</c:v>
                </c:pt>
                <c:pt idx="4">
                  <c:v>8.0922251062346238</c:v>
                </c:pt>
                <c:pt idx="5">
                  <c:v>11.392543576627766</c:v>
                </c:pt>
                <c:pt idx="6">
                  <c:v>14.78054343468423</c:v>
                </c:pt>
                <c:pt idx="7">
                  <c:v>18.889702703246382</c:v>
                </c:pt>
                <c:pt idx="8">
                  <c:v>23.377878224816417</c:v>
                </c:pt>
                <c:pt idx="9">
                  <c:v>28.416709930409407</c:v>
                </c:pt>
                <c:pt idx="10">
                  <c:v>33.285890316136488</c:v>
                </c:pt>
                <c:pt idx="11">
                  <c:v>38.581264769809906</c:v>
                </c:pt>
                <c:pt idx="12">
                  <c:v>44.127805119459993</c:v>
                </c:pt>
                <c:pt idx="13">
                  <c:v>50.057406766062677</c:v>
                </c:pt>
                <c:pt idx="14">
                  <c:v>55.900895610184598</c:v>
                </c:pt>
                <c:pt idx="15">
                  <c:v>61.871908685968847</c:v>
                </c:pt>
                <c:pt idx="16">
                  <c:v>68.097430194815857</c:v>
                </c:pt>
                <c:pt idx="17">
                  <c:v>74.745536440124638</c:v>
                </c:pt>
                <c:pt idx="18">
                  <c:v>81.227485586280906</c:v>
                </c:pt>
                <c:pt idx="19">
                  <c:v>87.83360550147836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6856"/>
        <c:axId val="41426724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Data_Compiled!$EI$1:$EI$2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Data_Compiled!$EK$6:$EK$115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  <c:pt idx="85">
                        <c:v>1.4166666666666667</c:v>
                      </c:pt>
                      <c:pt idx="86">
                        <c:v>1.4333333333333333</c:v>
                      </c:pt>
                      <c:pt idx="87">
                        <c:v>1.45</c:v>
                      </c:pt>
                      <c:pt idx="88">
                        <c:v>1.4666666666666666</c:v>
                      </c:pt>
                      <c:pt idx="89">
                        <c:v>1.4833333333333334</c:v>
                      </c:pt>
                      <c:pt idx="90">
                        <c:v>1.5</c:v>
                      </c:pt>
                      <c:pt idx="91">
                        <c:v>1.5166666666666666</c:v>
                      </c:pt>
                      <c:pt idx="92">
                        <c:v>1.5333333333333332</c:v>
                      </c:pt>
                      <c:pt idx="93">
                        <c:v>1.55</c:v>
                      </c:pt>
                      <c:pt idx="94">
                        <c:v>1.5666666666666667</c:v>
                      </c:pt>
                      <c:pt idx="95">
                        <c:v>1.5833333333333333</c:v>
                      </c:pt>
                      <c:pt idx="96">
                        <c:v>1.6</c:v>
                      </c:pt>
                      <c:pt idx="97">
                        <c:v>1.6166666666666667</c:v>
                      </c:pt>
                      <c:pt idx="98">
                        <c:v>1.6333333333333333</c:v>
                      </c:pt>
                      <c:pt idx="99">
                        <c:v>1.65</c:v>
                      </c:pt>
                      <c:pt idx="100">
                        <c:v>1.6666666666666667</c:v>
                      </c:pt>
                      <c:pt idx="101">
                        <c:v>1.6833333333333333</c:v>
                      </c:pt>
                      <c:pt idx="102">
                        <c:v>1.7</c:v>
                      </c:pt>
                      <c:pt idx="103">
                        <c:v>1.7166666666666666</c:v>
                      </c:pt>
                      <c:pt idx="104">
                        <c:v>1.7333333333333334</c:v>
                      </c:pt>
                      <c:pt idx="105">
                        <c:v>1.75</c:v>
                      </c:pt>
                      <c:pt idx="106">
                        <c:v>1.7666666666666666</c:v>
                      </c:pt>
                      <c:pt idx="107">
                        <c:v>1.7833333333333332</c:v>
                      </c:pt>
                      <c:pt idx="108">
                        <c:v>1.8</c:v>
                      </c:pt>
                      <c:pt idx="109">
                        <c:v>1.8166666666666667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Data_Compiled!$EL$6:$EL$108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0.62390816071874222</c:v>
                      </c:pt>
                      <c:pt idx="2">
                        <c:v>1.1870662334939137</c:v>
                      </c:pt>
                      <c:pt idx="3">
                        <c:v>1.875879258594074</c:v>
                      </c:pt>
                      <c:pt idx="4">
                        <c:v>2.5852694478538383</c:v>
                      </c:pt>
                      <c:pt idx="5">
                        <c:v>3.507784576209283</c:v>
                      </c:pt>
                      <c:pt idx="6">
                        <c:v>4.3162541942670272</c:v>
                      </c:pt>
                      <c:pt idx="7">
                        <c:v>5.1255488890793295</c:v>
                      </c:pt>
                      <c:pt idx="8">
                        <c:v>5.9353311674695686</c:v>
                      </c:pt>
                      <c:pt idx="9">
                        <c:v>6.6831019918996502</c:v>
                      </c:pt>
                      <c:pt idx="10">
                        <c:v>7.4310578797775104</c:v>
                      </c:pt>
                      <c:pt idx="11">
                        <c:v>8.3000892365784438</c:v>
                      </c:pt>
                      <c:pt idx="12">
                        <c:v>9.1767537704841899</c:v>
                      </c:pt>
                      <c:pt idx="13">
                        <c:v>9.9895470724359559</c:v>
                      </c:pt>
                      <c:pt idx="14">
                        <c:v>10.613042762647826</c:v>
                      </c:pt>
                      <c:pt idx="15">
                        <c:v>11.301179719261823</c:v>
                      </c:pt>
                      <c:pt idx="16">
                        <c:v>12.11683620431201</c:v>
                      </c:pt>
                      <c:pt idx="17">
                        <c:v>13.051765045757914</c:v>
                      </c:pt>
                      <c:pt idx="18">
                        <c:v>14.230030802656511</c:v>
                      </c:pt>
                      <c:pt idx="19">
                        <c:v>15.103217415660351</c:v>
                      </c:pt>
                      <c:pt idx="20">
                        <c:v>16.229289231733574</c:v>
                      </c:pt>
                      <c:pt idx="21">
                        <c:v>17.358219415035293</c:v>
                      </c:pt>
                      <c:pt idx="22">
                        <c:v>18.602928501794928</c:v>
                      </c:pt>
                      <c:pt idx="23">
                        <c:v>19.79451269866119</c:v>
                      </c:pt>
                      <c:pt idx="24">
                        <c:v>21.039030582113408</c:v>
                      </c:pt>
                      <c:pt idx="25">
                        <c:v>22.290641648670807</c:v>
                      </c:pt>
                      <c:pt idx="26">
                        <c:v>23.472963995585392</c:v>
                      </c:pt>
                      <c:pt idx="27">
                        <c:v>24.662135482970267</c:v>
                      </c:pt>
                      <c:pt idx="28">
                        <c:v>25.851565186496881</c:v>
                      </c:pt>
                      <c:pt idx="29">
                        <c:v>27.352876639169889</c:v>
                      </c:pt>
                      <c:pt idx="30">
                        <c:v>28.724246573948403</c:v>
                      </c:pt>
                      <c:pt idx="31">
                        <c:v>30.287897821644034</c:v>
                      </c:pt>
                      <c:pt idx="32">
                        <c:v>31.661909974986692</c:v>
                      </c:pt>
                      <c:pt idx="33">
                        <c:v>33.2880000062489</c:v>
                      </c:pt>
                      <c:pt idx="34">
                        <c:v>34.841123243637355</c:v>
                      </c:pt>
                      <c:pt idx="35">
                        <c:v>36.599805582825589</c:v>
                      </c:pt>
                      <c:pt idx="36">
                        <c:v>38.220320608229287</c:v>
                      </c:pt>
                      <c:pt idx="37">
                        <c:v>39.849322417157914</c:v>
                      </c:pt>
                      <c:pt idx="38">
                        <c:v>41.469763248285354</c:v>
                      </c:pt>
                      <c:pt idx="39">
                        <c:v>43.033610285244414</c:v>
                      </c:pt>
                      <c:pt idx="40">
                        <c:v>44.71924578441191</c:v>
                      </c:pt>
                      <c:pt idx="41">
                        <c:v>46.654190253742911</c:v>
                      </c:pt>
                      <c:pt idx="42">
                        <c:v>48.464493580816281</c:v>
                      </c:pt>
                      <c:pt idx="43">
                        <c:v>50.337133120165397</c:v>
                      </c:pt>
                      <c:pt idx="44">
                        <c:v>52.20978159092018</c:v>
                      </c:pt>
                      <c:pt idx="45">
                        <c:v>54.207100016488859</c:v>
                      </c:pt>
                      <c:pt idx="46">
                        <c:v>56.079765597653022</c:v>
                      </c:pt>
                      <c:pt idx="47">
                        <c:v>57.765439288923872</c:v>
                      </c:pt>
                      <c:pt idx="48">
                        <c:v>59.51894192618083</c:v>
                      </c:pt>
                      <c:pt idx="49">
                        <c:v>61.453908696563701</c:v>
                      </c:pt>
                      <c:pt idx="50">
                        <c:v>63.448484502097536</c:v>
                      </c:pt>
                      <c:pt idx="51">
                        <c:v>65.570491847778982</c:v>
                      </c:pt>
                      <c:pt idx="52">
                        <c:v>67.508189214050788</c:v>
                      </c:pt>
                      <c:pt idx="53">
                        <c:v>69.570571960150673</c:v>
                      </c:pt>
                      <c:pt idx="54">
                        <c:v>71.313221327105609</c:v>
                      </c:pt>
                      <c:pt idx="55">
                        <c:v>73.193974073343909</c:v>
                      </c:pt>
                      <c:pt idx="56">
                        <c:v>75.253618480469825</c:v>
                      </c:pt>
                      <c:pt idx="57">
                        <c:v>77.313273417483288</c:v>
                      </c:pt>
                      <c:pt idx="58">
                        <c:v>79.250999352676033</c:v>
                      </c:pt>
                      <c:pt idx="59">
                        <c:v>81.372981183760302</c:v>
                      </c:pt>
                      <c:pt idx="60">
                        <c:v>83.679296576706633</c:v>
                      </c:pt>
                      <c:pt idx="61">
                        <c:v>85.682014392595548</c:v>
                      </c:pt>
                      <c:pt idx="62">
                        <c:v>87.684848437760834</c:v>
                      </c:pt>
                      <c:pt idx="63">
                        <c:v>89.492400076349455</c:v>
                      </c:pt>
                      <c:pt idx="64">
                        <c:v>91.430138137341174</c:v>
                      </c:pt>
                      <c:pt idx="65">
                        <c:v>93.679535047361171</c:v>
                      </c:pt>
                      <c:pt idx="66">
                        <c:v>95.861088046277558</c:v>
                      </c:pt>
                      <c:pt idx="67">
                        <c:v>97.926236727300221</c:v>
                      </c:pt>
                      <c:pt idx="68">
                        <c:v>100.04545851241312</c:v>
                      </c:pt>
                      <c:pt idx="69">
                        <c:v>101.98318517920812</c:v>
                      </c:pt>
                      <c:pt idx="70">
                        <c:v>104.04283583719877</c:v>
                      </c:pt>
                      <c:pt idx="71">
                        <c:v>105.98056700558752</c:v>
                      </c:pt>
                      <c:pt idx="72">
                        <c:v>108.10529994520749</c:v>
                      </c:pt>
                      <c:pt idx="73">
                        <c:v>110.28686394226484</c:v>
                      </c:pt>
                      <c:pt idx="74">
                        <c:v>112.47390915172713</c:v>
                      </c:pt>
                      <c:pt idx="75">
                        <c:v>114.72329204450085</c:v>
                      </c:pt>
                      <c:pt idx="76">
                        <c:v>116.53637478062423</c:v>
                      </c:pt>
                      <c:pt idx="77">
                        <c:v>118.46589998181452</c:v>
                      </c:pt>
                      <c:pt idx="78">
                        <c:v>120.59332960952908</c:v>
                      </c:pt>
                      <c:pt idx="79">
                        <c:v>122.83726581904052</c:v>
                      </c:pt>
                      <c:pt idx="80">
                        <c:v>124.96469289790197</c:v>
                      </c:pt>
                      <c:pt idx="81">
                        <c:v>127.02434597980408</c:v>
                      </c:pt>
                      <c:pt idx="82">
                        <c:v>129.0244037391486</c:v>
                      </c:pt>
                      <c:pt idx="83">
                        <c:v>131.15190646151953</c:v>
                      </c:pt>
                      <c:pt idx="84">
                        <c:v>133.39576688327821</c:v>
                      </c:pt>
                      <c:pt idx="85">
                        <c:v>135.14929451294088</c:v>
                      </c:pt>
                      <c:pt idx="86">
                        <c:v>137.39314766836929</c:v>
                      </c:pt>
                      <c:pt idx="87">
                        <c:v>139.51512818181058</c:v>
                      </c:pt>
                      <c:pt idx="88">
                        <c:v>141.50974311871079</c:v>
                      </c:pt>
                      <c:pt idx="89">
                        <c:v>143.50978138059159</c:v>
                      </c:pt>
                      <c:pt idx="90">
                        <c:v>145.44209231236675</c:v>
                      </c:pt>
                      <c:pt idx="91">
                        <c:v>147.62644049319186</c:v>
                      </c:pt>
                      <c:pt idx="92">
                        <c:v>149.82160389385541</c:v>
                      </c:pt>
                      <c:pt idx="93">
                        <c:v>151.94911479394307</c:v>
                      </c:pt>
                      <c:pt idx="94">
                        <c:v>154.00597619216822</c:v>
                      </c:pt>
                      <c:pt idx="95">
                        <c:v>156.00055974410319</c:v>
                      </c:pt>
                      <c:pt idx="96">
                        <c:v>158.06294290757327</c:v>
                      </c:pt>
                      <c:pt idx="97">
                        <c:v>160.06576350527203</c:v>
                      </c:pt>
                      <c:pt idx="98">
                        <c:v>162.2500612399943</c:v>
                      </c:pt>
                      <c:pt idx="99">
                        <c:v>164.44271063326428</c:v>
                      </c:pt>
                      <c:pt idx="100">
                        <c:v>166.25021928543194</c:v>
                      </c:pt>
                      <c:pt idx="101">
                        <c:v>168.05502245283225</c:v>
                      </c:pt>
                      <c:pt idx="102">
                        <c:v>170.11741269515736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Data_Compiled!$EW$1:$EW$2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Data_Compiled!$EY$6:$EY$90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  <c:pt idx="76">
                        <c:v>1.2666666666666666</c:v>
                      </c:pt>
                      <c:pt idx="77">
                        <c:v>1.2833333333333332</c:v>
                      </c:pt>
                      <c:pt idx="78">
                        <c:v>1.3</c:v>
                      </c:pt>
                      <c:pt idx="79">
                        <c:v>1.3166666666666667</c:v>
                      </c:pt>
                      <c:pt idx="80">
                        <c:v>1.3333333333333333</c:v>
                      </c:pt>
                      <c:pt idx="81">
                        <c:v>1.35</c:v>
                      </c:pt>
                      <c:pt idx="82">
                        <c:v>1.3666666666666667</c:v>
                      </c:pt>
                      <c:pt idx="83">
                        <c:v>1.3833333333333333</c:v>
                      </c:pt>
                      <c:pt idx="84">
                        <c:v>1.4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Data_Compiled!$EZ$6:$EZ$90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0.72755130662487266</c:v>
                      </c:pt>
                      <c:pt idx="2">
                        <c:v>1.5981004403563497</c:v>
                      </c:pt>
                      <c:pt idx="3">
                        <c:v>2.4629362319470594</c:v>
                      </c:pt>
                      <c:pt idx="4">
                        <c:v>3.4547155562824634</c:v>
                      </c:pt>
                      <c:pt idx="5">
                        <c:v>4.3794465256426696</c:v>
                      </c:pt>
                      <c:pt idx="6">
                        <c:v>5.5544466743781262</c:v>
                      </c:pt>
                      <c:pt idx="7">
                        <c:v>6.4324704636980385</c:v>
                      </c:pt>
                      <c:pt idx="8">
                        <c:v>7.6088184826262664</c:v>
                      </c:pt>
                      <c:pt idx="9">
                        <c:v>8.7864198418315329</c:v>
                      </c:pt>
                      <c:pt idx="10">
                        <c:v>9.8493915229066786</c:v>
                      </c:pt>
                      <c:pt idx="11">
                        <c:v>10.903351985147628</c:v>
                      </c:pt>
                      <c:pt idx="12">
                        <c:v>12.085871227858508</c:v>
                      </c:pt>
                      <c:pt idx="13">
                        <c:v>13.330440146456514</c:v>
                      </c:pt>
                      <c:pt idx="14">
                        <c:v>14.761136334735614</c:v>
                      </c:pt>
                      <c:pt idx="15">
                        <c:v>16.250244231555101</c:v>
                      </c:pt>
                      <c:pt idx="16">
                        <c:v>17.750584625237405</c:v>
                      </c:pt>
                      <c:pt idx="17">
                        <c:v>19.549938488353703</c:v>
                      </c:pt>
                      <c:pt idx="18">
                        <c:v>21.4773177377735</c:v>
                      </c:pt>
                      <c:pt idx="19">
                        <c:v>23.404787427966451</c:v>
                      </c:pt>
                      <c:pt idx="20">
                        <c:v>25.152859517036067</c:v>
                      </c:pt>
                      <c:pt idx="21">
                        <c:v>26.583743036436342</c:v>
                      </c:pt>
                      <c:pt idx="22">
                        <c:v>28.324960255757649</c:v>
                      </c:pt>
                      <c:pt idx="23">
                        <c:v>30.062939940155644</c:v>
                      </c:pt>
                      <c:pt idx="24">
                        <c:v>31.869579420834597</c:v>
                      </c:pt>
                      <c:pt idx="25">
                        <c:v>33.542605131664054</c:v>
                      </c:pt>
                      <c:pt idx="26">
                        <c:v>35.349129283090491</c:v>
                      </c:pt>
                      <c:pt idx="27">
                        <c:v>37.649314545098214</c:v>
                      </c:pt>
                      <c:pt idx="28">
                        <c:v>39.946708104799086</c:v>
                      </c:pt>
                      <c:pt idx="29">
                        <c:v>42.131541069747755</c:v>
                      </c:pt>
                      <c:pt idx="30">
                        <c:v>44.186411603863121</c:v>
                      </c:pt>
                      <c:pt idx="31">
                        <c:v>46.182349894937936</c:v>
                      </c:pt>
                      <c:pt idx="32">
                        <c:v>48.04175520844769</c:v>
                      </c:pt>
                      <c:pt idx="33">
                        <c:v>49.786177156927629</c:v>
                      </c:pt>
                      <c:pt idx="34">
                        <c:v>51.778963176206496</c:v>
                      </c:pt>
                      <c:pt idx="35">
                        <c:v>53.887001040426576</c:v>
                      </c:pt>
                      <c:pt idx="36">
                        <c:v>56.376445969607936</c:v>
                      </c:pt>
                      <c:pt idx="37">
                        <c:v>58.74170908375779</c:v>
                      </c:pt>
                      <c:pt idx="38">
                        <c:v>61.109915714635889</c:v>
                      </c:pt>
                      <c:pt idx="39">
                        <c:v>63.407260777077788</c:v>
                      </c:pt>
                      <c:pt idx="40">
                        <c:v>65.524152430068042</c:v>
                      </c:pt>
                      <c:pt idx="41">
                        <c:v>67.333558175515819</c:v>
                      </c:pt>
                      <c:pt idx="42">
                        <c:v>69.388409692719094</c:v>
                      </c:pt>
                      <c:pt idx="43">
                        <c:v>71.747773757646414</c:v>
                      </c:pt>
                      <c:pt idx="44">
                        <c:v>74.175133406314345</c:v>
                      </c:pt>
                      <c:pt idx="45">
                        <c:v>76.658839030229956</c:v>
                      </c:pt>
                      <c:pt idx="46">
                        <c:v>79.399501481050578</c:v>
                      </c:pt>
                      <c:pt idx="47">
                        <c:v>81.507934015436035</c:v>
                      </c:pt>
                      <c:pt idx="48">
                        <c:v>83.435726731368632</c:v>
                      </c:pt>
                      <c:pt idx="49">
                        <c:v>85.558156867540177</c:v>
                      </c:pt>
                      <c:pt idx="50">
                        <c:v>87.731494987487039</c:v>
                      </c:pt>
                      <c:pt idx="51">
                        <c:v>90.158826521279636</c:v>
                      </c:pt>
                      <c:pt idx="52">
                        <c:v>92.772449083035013</c:v>
                      </c:pt>
                      <c:pt idx="53">
                        <c:v>95.450981558424914</c:v>
                      </c:pt>
                      <c:pt idx="54">
                        <c:v>97.689217546064199</c:v>
                      </c:pt>
                      <c:pt idx="55">
                        <c:v>99.619799363817862</c:v>
                      </c:pt>
                      <c:pt idx="56">
                        <c:v>101.7424474200939</c:v>
                      </c:pt>
                      <c:pt idx="57">
                        <c:v>103.91565081876419</c:v>
                      </c:pt>
                      <c:pt idx="58">
                        <c:v>106.65634593487457</c:v>
                      </c:pt>
                      <c:pt idx="59">
                        <c:v>109.13446617720062</c:v>
                      </c:pt>
                      <c:pt idx="60">
                        <c:v>111.62667762761428</c:v>
                      </c:pt>
                      <c:pt idx="61">
                        <c:v>113.73796940657762</c:v>
                      </c:pt>
                      <c:pt idx="62">
                        <c:v>115.73061330559354</c:v>
                      </c:pt>
                      <c:pt idx="63">
                        <c:v>117.90955721421676</c:v>
                      </c:pt>
                      <c:pt idx="64">
                        <c:v>120.39346742935388</c:v>
                      </c:pt>
                      <c:pt idx="65">
                        <c:v>123.01261041748334</c:v>
                      </c:pt>
                      <c:pt idx="66">
                        <c:v>125.62623399381646</c:v>
                      </c:pt>
                      <c:pt idx="67">
                        <c:v>127.92382280603438</c:v>
                      </c:pt>
                      <c:pt idx="68">
                        <c:v>129.79505308169249</c:v>
                      </c:pt>
                      <c:pt idx="69">
                        <c:v>131.72845779552409</c:v>
                      </c:pt>
                      <c:pt idx="70">
                        <c:v>134.34208586273093</c:v>
                      </c:pt>
                      <c:pt idx="71">
                        <c:v>137.01497367606063</c:v>
                      </c:pt>
                      <c:pt idx="72">
                        <c:v>139.55543094848611</c:v>
                      </c:pt>
                      <c:pt idx="73">
                        <c:v>141.79918603961545</c:v>
                      </c:pt>
                      <c:pt idx="74">
                        <c:v>143.78907485285791</c:v>
                      </c:pt>
                      <c:pt idx="75">
                        <c:v>145.78171136820976</c:v>
                      </c:pt>
                      <c:pt idx="76">
                        <c:v>148.2739103236421</c:v>
                      </c:pt>
                      <c:pt idx="77">
                        <c:v>150.89033698381584</c:v>
                      </c:pt>
                      <c:pt idx="78">
                        <c:v>153.43352020836113</c:v>
                      </c:pt>
                      <c:pt idx="79">
                        <c:v>155.60698933718203</c:v>
                      </c:pt>
                      <c:pt idx="80">
                        <c:v>157.53479587727082</c:v>
                      </c:pt>
                      <c:pt idx="81">
                        <c:v>159.77043718326544</c:v>
                      </c:pt>
                      <c:pt idx="82">
                        <c:v>162.26251548415692</c:v>
                      </c:pt>
                      <c:pt idx="83">
                        <c:v>164.75736400633173</c:v>
                      </c:pt>
                      <c:pt idx="84">
                        <c:v>167.11713256967261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Data_Compiled!$FK$1:$FK$2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Data_Compiled!$FM$6:$FM$81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1.6666666666666666E-2</c:v>
                      </c:pt>
                      <c:pt idx="2">
                        <c:v>3.3333333333333333E-2</c:v>
                      </c:pt>
                      <c:pt idx="3">
                        <c:v>0.05</c:v>
                      </c:pt>
                      <c:pt idx="4">
                        <c:v>6.6666666666666666E-2</c:v>
                      </c:pt>
                      <c:pt idx="5">
                        <c:v>8.3333333333333329E-2</c:v>
                      </c:pt>
                      <c:pt idx="6">
                        <c:v>0.1</c:v>
                      </c:pt>
                      <c:pt idx="7">
                        <c:v>0.11666666666666667</c:v>
                      </c:pt>
                      <c:pt idx="8">
                        <c:v>0.13333333333333333</c:v>
                      </c:pt>
                      <c:pt idx="9">
                        <c:v>0.15</c:v>
                      </c:pt>
                      <c:pt idx="10">
                        <c:v>0.16666666666666666</c:v>
                      </c:pt>
                      <c:pt idx="11">
                        <c:v>0.18333333333333332</c:v>
                      </c:pt>
                      <c:pt idx="12">
                        <c:v>0.2</c:v>
                      </c:pt>
                      <c:pt idx="13">
                        <c:v>0.21666666666666667</c:v>
                      </c:pt>
                      <c:pt idx="14">
                        <c:v>0.23333333333333334</c:v>
                      </c:pt>
                      <c:pt idx="15">
                        <c:v>0.25</c:v>
                      </c:pt>
                      <c:pt idx="16">
                        <c:v>0.26666666666666666</c:v>
                      </c:pt>
                      <c:pt idx="17">
                        <c:v>0.28333333333333333</c:v>
                      </c:pt>
                      <c:pt idx="18">
                        <c:v>0.3</c:v>
                      </c:pt>
                      <c:pt idx="19">
                        <c:v>0.31666666666666665</c:v>
                      </c:pt>
                      <c:pt idx="20">
                        <c:v>0.33333333333333331</c:v>
                      </c:pt>
                      <c:pt idx="21">
                        <c:v>0.35</c:v>
                      </c:pt>
                      <c:pt idx="22">
                        <c:v>0.36666666666666664</c:v>
                      </c:pt>
                      <c:pt idx="23">
                        <c:v>0.3833333333333333</c:v>
                      </c:pt>
                      <c:pt idx="24">
                        <c:v>0.4</c:v>
                      </c:pt>
                      <c:pt idx="25">
                        <c:v>0.41666666666666669</c:v>
                      </c:pt>
                      <c:pt idx="26">
                        <c:v>0.43333333333333335</c:v>
                      </c:pt>
                      <c:pt idx="27">
                        <c:v>0.45</c:v>
                      </c:pt>
                      <c:pt idx="28">
                        <c:v>0.46666666666666667</c:v>
                      </c:pt>
                      <c:pt idx="29">
                        <c:v>0.48333333333333334</c:v>
                      </c:pt>
                      <c:pt idx="30">
                        <c:v>0.5</c:v>
                      </c:pt>
                      <c:pt idx="31">
                        <c:v>0.51666666666666661</c:v>
                      </c:pt>
                      <c:pt idx="32">
                        <c:v>0.53333333333333333</c:v>
                      </c:pt>
                      <c:pt idx="33">
                        <c:v>0.55000000000000004</c:v>
                      </c:pt>
                      <c:pt idx="34">
                        <c:v>0.56666666666666665</c:v>
                      </c:pt>
                      <c:pt idx="35">
                        <c:v>0.58333333333333337</c:v>
                      </c:pt>
                      <c:pt idx="36">
                        <c:v>0.6</c:v>
                      </c:pt>
                      <c:pt idx="37">
                        <c:v>0.6166666666666667</c:v>
                      </c:pt>
                      <c:pt idx="38">
                        <c:v>0.6333333333333333</c:v>
                      </c:pt>
                      <c:pt idx="39">
                        <c:v>0.65</c:v>
                      </c:pt>
                      <c:pt idx="40">
                        <c:v>0.66666666666666663</c:v>
                      </c:pt>
                      <c:pt idx="41">
                        <c:v>0.68333333333333335</c:v>
                      </c:pt>
                      <c:pt idx="42">
                        <c:v>0.7</c:v>
                      </c:pt>
                      <c:pt idx="43">
                        <c:v>0.71666666666666667</c:v>
                      </c:pt>
                      <c:pt idx="44">
                        <c:v>0.73333333333333328</c:v>
                      </c:pt>
                      <c:pt idx="45">
                        <c:v>0.75</c:v>
                      </c:pt>
                      <c:pt idx="46">
                        <c:v>0.76666666666666661</c:v>
                      </c:pt>
                      <c:pt idx="47">
                        <c:v>0.78333333333333333</c:v>
                      </c:pt>
                      <c:pt idx="48">
                        <c:v>0.8</c:v>
                      </c:pt>
                      <c:pt idx="49">
                        <c:v>0.81666666666666665</c:v>
                      </c:pt>
                      <c:pt idx="50">
                        <c:v>0.83333333333333337</c:v>
                      </c:pt>
                      <c:pt idx="51">
                        <c:v>0.85</c:v>
                      </c:pt>
                      <c:pt idx="52">
                        <c:v>0.8666666666666667</c:v>
                      </c:pt>
                      <c:pt idx="53">
                        <c:v>0.8833333333333333</c:v>
                      </c:pt>
                      <c:pt idx="54">
                        <c:v>0.9</c:v>
                      </c:pt>
                      <c:pt idx="55">
                        <c:v>0.91666666666666663</c:v>
                      </c:pt>
                      <c:pt idx="56">
                        <c:v>0.93333333333333335</c:v>
                      </c:pt>
                      <c:pt idx="57">
                        <c:v>0.95</c:v>
                      </c:pt>
                      <c:pt idx="58">
                        <c:v>0.96666666666666667</c:v>
                      </c:pt>
                      <c:pt idx="59">
                        <c:v>0.98333333333333328</c:v>
                      </c:pt>
                      <c:pt idx="60">
                        <c:v>1</c:v>
                      </c:pt>
                      <c:pt idx="61">
                        <c:v>1.0166666666666666</c:v>
                      </c:pt>
                      <c:pt idx="62">
                        <c:v>1.0333333333333332</c:v>
                      </c:pt>
                      <c:pt idx="63">
                        <c:v>1.05</c:v>
                      </c:pt>
                      <c:pt idx="64">
                        <c:v>1.0666666666666667</c:v>
                      </c:pt>
                      <c:pt idx="65">
                        <c:v>1.0833333333333333</c:v>
                      </c:pt>
                      <c:pt idx="66">
                        <c:v>1.1000000000000001</c:v>
                      </c:pt>
                      <c:pt idx="67">
                        <c:v>1.1166666666666667</c:v>
                      </c:pt>
                      <c:pt idx="68">
                        <c:v>1.1333333333333333</c:v>
                      </c:pt>
                      <c:pt idx="69">
                        <c:v>1.1499999999999999</c:v>
                      </c:pt>
                      <c:pt idx="70">
                        <c:v>1.1666666666666667</c:v>
                      </c:pt>
                      <c:pt idx="71">
                        <c:v>1.1833333333333333</c:v>
                      </c:pt>
                      <c:pt idx="72">
                        <c:v>1.2</c:v>
                      </c:pt>
                      <c:pt idx="73">
                        <c:v>1.2166666666666666</c:v>
                      </c:pt>
                      <c:pt idx="74">
                        <c:v>1.2333333333333334</c:v>
                      </c:pt>
                      <c:pt idx="75">
                        <c:v>1.25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Data_Compiled!$FN$6:$FN$81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0.5023338742584581</c:v>
                      </c:pt>
                      <c:pt idx="2">
                        <c:v>1.2476936742660745</c:v>
                      </c:pt>
                      <c:pt idx="3">
                        <c:v>2.3750272346408532</c:v>
                      </c:pt>
                      <c:pt idx="4">
                        <c:v>3.3046133501585384</c:v>
                      </c:pt>
                      <c:pt idx="5">
                        <c:v>4.3685943931208513</c:v>
                      </c:pt>
                      <c:pt idx="6">
                        <c:v>5.5484589923470207</c:v>
                      </c:pt>
                      <c:pt idx="7">
                        <c:v>6.4826076807785906</c:v>
                      </c:pt>
                      <c:pt idx="8">
                        <c:v>7.4833093344783137</c:v>
                      </c:pt>
                      <c:pt idx="9">
                        <c:v>8.4151160314785312</c:v>
                      </c:pt>
                      <c:pt idx="10">
                        <c:v>9.5380369320748333</c:v>
                      </c:pt>
                      <c:pt idx="11">
                        <c:v>10.787905030640969</c:v>
                      </c:pt>
                      <c:pt idx="12">
                        <c:v>12.09780171402876</c:v>
                      </c:pt>
                      <c:pt idx="13">
                        <c:v>13.407704219682049</c:v>
                      </c:pt>
                      <c:pt idx="14">
                        <c:v>14.904366061382296</c:v>
                      </c:pt>
                      <c:pt idx="15">
                        <c:v>16.406707753595668</c:v>
                      </c:pt>
                      <c:pt idx="16">
                        <c:v>18.027795187177649</c:v>
                      </c:pt>
                      <c:pt idx="17">
                        <c:v>19.773370748057051</c:v>
                      </c:pt>
                      <c:pt idx="18">
                        <c:v>21.394488028220959</c:v>
                      </c:pt>
                      <c:pt idx="19">
                        <c:v>23.015613557052983</c:v>
                      </c:pt>
                      <c:pt idx="20">
                        <c:v>24.631387562263182</c:v>
                      </c:pt>
                      <c:pt idx="21">
                        <c:v>26.441899080254888</c:v>
                      </c:pt>
                      <c:pt idx="22">
                        <c:v>28.128005755416478</c:v>
                      </c:pt>
                      <c:pt idx="23">
                        <c:v>29.935895934603121</c:v>
                      </c:pt>
                      <c:pt idx="24">
                        <c:v>31.806044341566491</c:v>
                      </c:pt>
                      <c:pt idx="25">
                        <c:v>33.795650608129648</c:v>
                      </c:pt>
                      <c:pt idx="26">
                        <c:v>35.860284471953626</c:v>
                      </c:pt>
                      <c:pt idx="27">
                        <c:v>37.854936056173813</c:v>
                      </c:pt>
                      <c:pt idx="28">
                        <c:v>39.914527912804161</c:v>
                      </c:pt>
                      <c:pt idx="29">
                        <c:v>41.849660180203131</c:v>
                      </c:pt>
                      <c:pt idx="30">
                        <c:v>43.776713906149368</c:v>
                      </c:pt>
                      <c:pt idx="31">
                        <c:v>45.709155277541107</c:v>
                      </c:pt>
                      <c:pt idx="32">
                        <c:v>47.825894552688439</c:v>
                      </c:pt>
                      <c:pt idx="33">
                        <c:v>49.945148209209371</c:v>
                      </c:pt>
                      <c:pt idx="34">
                        <c:v>52.002148532634337</c:v>
                      </c:pt>
                      <c:pt idx="35">
                        <c:v>54.183677882707627</c:v>
                      </c:pt>
                      <c:pt idx="36">
                        <c:v>56.559314379378932</c:v>
                      </c:pt>
                      <c:pt idx="37">
                        <c:v>58.7407874834701</c:v>
                      </c:pt>
                      <c:pt idx="38">
                        <c:v>60.922271797072355</c:v>
                      </c:pt>
                      <c:pt idx="39">
                        <c:v>63.103766157654171</c:v>
                      </c:pt>
                      <c:pt idx="40">
                        <c:v>65.290264368898164</c:v>
                      </c:pt>
                      <c:pt idx="41">
                        <c:v>67.471729513541703</c:v>
                      </c:pt>
                      <c:pt idx="42">
                        <c:v>69.712983303727214</c:v>
                      </c:pt>
                      <c:pt idx="43">
                        <c:v>72.148479122781637</c:v>
                      </c:pt>
                      <c:pt idx="44">
                        <c:v>74.451991564838153</c:v>
                      </c:pt>
                      <c:pt idx="45">
                        <c:v>76.635954948301105</c:v>
                      </c:pt>
                      <c:pt idx="46">
                        <c:v>79.004224321046081</c:v>
                      </c:pt>
                      <c:pt idx="47">
                        <c:v>81.190701234855524</c:v>
                      </c:pt>
                      <c:pt idx="48">
                        <c:v>83.312458348853596</c:v>
                      </c:pt>
                      <c:pt idx="49">
                        <c:v>85.680684881364613</c:v>
                      </c:pt>
                      <c:pt idx="50">
                        <c:v>87.98417601337971</c:v>
                      </c:pt>
                      <c:pt idx="51">
                        <c:v>90.479434869378366</c:v>
                      </c:pt>
                      <c:pt idx="52">
                        <c:v>92.852717356662055</c:v>
                      </c:pt>
                      <c:pt idx="53">
                        <c:v>95.161244209277243</c:v>
                      </c:pt>
                      <c:pt idx="54">
                        <c:v>97.34788633034637</c:v>
                      </c:pt>
                      <c:pt idx="55">
                        <c:v>99.656449639998144</c:v>
                      </c:pt>
                      <c:pt idx="56">
                        <c:v>101.96237386686259</c:v>
                      </c:pt>
                      <c:pt idx="57">
                        <c:v>104.2034685789146</c:v>
                      </c:pt>
                      <c:pt idx="58">
                        <c:v>106.8829633987868</c:v>
                      </c:pt>
                      <c:pt idx="59">
                        <c:v>109.12668811118745</c:v>
                      </c:pt>
                      <c:pt idx="60">
                        <c:v>111.37294753264165</c:v>
                      </c:pt>
                      <c:pt idx="61">
                        <c:v>113.61921667988129</c:v>
                      </c:pt>
                      <c:pt idx="62">
                        <c:v>116.05484795914637</c:v>
                      </c:pt>
                      <c:pt idx="63">
                        <c:v>118.36340077543018</c:v>
                      </c:pt>
                      <c:pt idx="64">
                        <c:v>120.92096431717817</c:v>
                      </c:pt>
                      <c:pt idx="65">
                        <c:v>123.35402853476306</c:v>
                      </c:pt>
                      <c:pt idx="66">
                        <c:v>125.60034584871232</c:v>
                      </c:pt>
                      <c:pt idx="67">
                        <c:v>127.77653631824934</c:v>
                      </c:pt>
                      <c:pt idx="68">
                        <c:v>130.0334529527133</c:v>
                      </c:pt>
                      <c:pt idx="69">
                        <c:v>132.58833002872484</c:v>
                      </c:pt>
                      <c:pt idx="70">
                        <c:v>135.01343504998147</c:v>
                      </c:pt>
                      <c:pt idx="71">
                        <c:v>137.31678882419922</c:v>
                      </c:pt>
                      <c:pt idx="72">
                        <c:v>139.6279242852647</c:v>
                      </c:pt>
                      <c:pt idx="73">
                        <c:v>141.99353543524251</c:v>
                      </c:pt>
                      <c:pt idx="74">
                        <c:v>144.11531019878353</c:v>
                      </c:pt>
                      <c:pt idx="75">
                        <c:v>146.54835738102634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426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7248"/>
        <c:crosses val="autoZero"/>
        <c:crossBetween val="midCat"/>
      </c:valAx>
      <c:valAx>
        <c:axId val="414267248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68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Data_Compiled!$Q$6:$Q$119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Data_Compiled!$R$6:$R$119</c:f>
              <c:numCache>
                <c:formatCode>General</c:formatCode>
                <c:ptCount val="114"/>
                <c:pt idx="0">
                  <c:v>0.3266545321349425</c:v>
                </c:pt>
                <c:pt idx="1">
                  <c:v>0.32694836465143462</c:v>
                </c:pt>
                <c:pt idx="2">
                  <c:v>0.32703082135656181</c:v>
                </c:pt>
                <c:pt idx="3">
                  <c:v>0.32744296751199387</c:v>
                </c:pt>
                <c:pt idx="4">
                  <c:v>0.32794338217225216</c:v>
                </c:pt>
                <c:pt idx="5">
                  <c:v>0.328293685723207</c:v>
                </c:pt>
                <c:pt idx="6">
                  <c:v>0.32872474851740474</c:v>
                </c:pt>
                <c:pt idx="7">
                  <c:v>0.32886746360886371</c:v>
                </c:pt>
                <c:pt idx="8">
                  <c:v>0.32949727631429115</c:v>
                </c:pt>
                <c:pt idx="9">
                  <c:v>0.32984745205847543</c:v>
                </c:pt>
                <c:pt idx="10">
                  <c:v>0.3300811786725561</c:v>
                </c:pt>
                <c:pt idx="11">
                  <c:v>0.33071622865532702</c:v>
                </c:pt>
                <c:pt idx="12">
                  <c:v>0.33095453785886075</c:v>
                </c:pt>
                <c:pt idx="13">
                  <c:v>0.3311346831480752</c:v>
                </c:pt>
                <c:pt idx="14">
                  <c:v>0.33183799090869615</c:v>
                </c:pt>
                <c:pt idx="15">
                  <c:v>0.33207667762904136</c:v>
                </c:pt>
                <c:pt idx="16">
                  <c:v>0.33265907707520226</c:v>
                </c:pt>
                <c:pt idx="17">
                  <c:v>0.33301110136260786</c:v>
                </c:pt>
                <c:pt idx="18">
                  <c:v>0.33348055936669924</c:v>
                </c:pt>
                <c:pt idx="19">
                  <c:v>0.33400128525112865</c:v>
                </c:pt>
                <c:pt idx="20">
                  <c:v>0.33441371371521839</c:v>
                </c:pt>
                <c:pt idx="21">
                  <c:v>0.33506820446928071</c:v>
                </c:pt>
                <c:pt idx="22">
                  <c:v>0.33553527664860339</c:v>
                </c:pt>
                <c:pt idx="23">
                  <c:v>0.33594874771630873</c:v>
                </c:pt>
                <c:pt idx="24">
                  <c:v>0.33653587108769889</c:v>
                </c:pt>
                <c:pt idx="25">
                  <c:v>0.33689070563616219</c:v>
                </c:pt>
                <c:pt idx="26">
                  <c:v>0.33764952346540134</c:v>
                </c:pt>
                <c:pt idx="27">
                  <c:v>0.33800194676169731</c:v>
                </c:pt>
                <c:pt idx="28">
                  <c:v>0.33853249128313356</c:v>
                </c:pt>
                <c:pt idx="29">
                  <c:v>0.33911524824077488</c:v>
                </c:pt>
                <c:pt idx="30">
                  <c:v>0.33964246117656433</c:v>
                </c:pt>
                <c:pt idx="31">
                  <c:v>0.34017197762409207</c:v>
                </c:pt>
                <c:pt idx="32">
                  <c:v>0.340818356687211</c:v>
                </c:pt>
                <c:pt idx="33">
                  <c:v>0.34128927941488252</c:v>
                </c:pt>
                <c:pt idx="34">
                  <c:v>0.34199360267794066</c:v>
                </c:pt>
                <c:pt idx="35">
                  <c:v>0.34228741615087899</c:v>
                </c:pt>
                <c:pt idx="36">
                  <c:v>0.34293380821109815</c:v>
                </c:pt>
                <c:pt idx="37">
                  <c:v>0.34364059320178347</c:v>
                </c:pt>
                <c:pt idx="38">
                  <c:v>0.34422817324305666</c:v>
                </c:pt>
                <c:pt idx="39">
                  <c:v>0.34487556008652598</c:v>
                </c:pt>
                <c:pt idx="40">
                  <c:v>0.34563693141105023</c:v>
                </c:pt>
                <c:pt idx="41">
                  <c:v>0.34616642723895386</c:v>
                </c:pt>
                <c:pt idx="42">
                  <c:v>0.3466365259498172</c:v>
                </c:pt>
                <c:pt idx="43">
                  <c:v>0.34728291415668666</c:v>
                </c:pt>
                <c:pt idx="44">
                  <c:v>0.34804844517407479</c:v>
                </c:pt>
                <c:pt idx="45">
                  <c:v>0.34857727359887614</c:v>
                </c:pt>
                <c:pt idx="46">
                  <c:v>0.34934114264950999</c:v>
                </c:pt>
                <c:pt idx="47">
                  <c:v>0.34998846031077013</c:v>
                </c:pt>
                <c:pt idx="48">
                  <c:v>0.35075230988833067</c:v>
                </c:pt>
                <c:pt idx="49">
                  <c:v>0.35128022146289434</c:v>
                </c:pt>
                <c:pt idx="50">
                  <c:v>0.35210375297140811</c:v>
                </c:pt>
                <c:pt idx="51">
                  <c:v>0.35286603959754465</c:v>
                </c:pt>
                <c:pt idx="52">
                  <c:v>0.35368872052090139</c:v>
                </c:pt>
                <c:pt idx="53">
                  <c:v>0.35433511476513729</c:v>
                </c:pt>
                <c:pt idx="54">
                  <c:v>0.35521656418211989</c:v>
                </c:pt>
                <c:pt idx="55">
                  <c:v>0.35586296226762831</c:v>
                </c:pt>
                <c:pt idx="56">
                  <c:v>0.35656951082319199</c:v>
                </c:pt>
                <c:pt idx="57">
                  <c:v>0.35745092741121925</c:v>
                </c:pt>
                <c:pt idx="58">
                  <c:v>0.35827637200878326</c:v>
                </c:pt>
                <c:pt idx="59">
                  <c:v>0.35921647836634896</c:v>
                </c:pt>
                <c:pt idx="60">
                  <c:v>0.36003644073497132</c:v>
                </c:pt>
                <c:pt idx="61">
                  <c:v>0.3609204431961256</c:v>
                </c:pt>
                <c:pt idx="62">
                  <c:v>0.36174128442602932</c:v>
                </c:pt>
                <c:pt idx="63">
                  <c:v>0.3623853393754799</c:v>
                </c:pt>
                <c:pt idx="64">
                  <c:v>0.36309147026430882</c:v>
                </c:pt>
                <c:pt idx="65">
                  <c:v>0.3638560031862173</c:v>
                </c:pt>
                <c:pt idx="66">
                  <c:v>0.36456056672238768</c:v>
                </c:pt>
                <c:pt idx="67">
                  <c:v>0.36550079108035899</c:v>
                </c:pt>
                <c:pt idx="68">
                  <c:v>0.36656049293915877</c:v>
                </c:pt>
                <c:pt idx="69">
                  <c:v>0.36738179647140795</c:v>
                </c:pt>
                <c:pt idx="70">
                  <c:v>0.36843854913371943</c:v>
                </c:pt>
                <c:pt idx="71">
                  <c:v>0.36920249512594466</c:v>
                </c:pt>
                <c:pt idx="72">
                  <c:v>0.36996739858943506</c:v>
                </c:pt>
                <c:pt idx="73">
                  <c:v>0.37078958460763589</c:v>
                </c:pt>
                <c:pt idx="74">
                  <c:v>0.37161278918332502</c:v>
                </c:pt>
                <c:pt idx="75">
                  <c:v>0.37261129037606178</c:v>
                </c:pt>
                <c:pt idx="76">
                  <c:v>0.37337523280057916</c:v>
                </c:pt>
                <c:pt idx="77">
                  <c:v>0.37460857496518191</c:v>
                </c:pt>
                <c:pt idx="78">
                  <c:v>0.37560759376345876</c:v>
                </c:pt>
                <c:pt idx="79">
                  <c:v>0.37654784718019857</c:v>
                </c:pt>
                <c:pt idx="80">
                  <c:v>0.37748786320885047</c:v>
                </c:pt>
                <c:pt idx="81">
                  <c:v>0.37836918859761492</c:v>
                </c:pt>
                <c:pt idx="82">
                  <c:v>0.37919191755225357</c:v>
                </c:pt>
                <c:pt idx="83">
                  <c:v>0.38001503489394528</c:v>
                </c:pt>
                <c:pt idx="84">
                  <c:v>0.38089614201727062</c:v>
                </c:pt>
                <c:pt idx="85">
                  <c:v>0.38177801343343359</c:v>
                </c:pt>
                <c:pt idx="86">
                  <c:v>0.38289558024301845</c:v>
                </c:pt>
                <c:pt idx="87">
                  <c:v>0.38383678587974052</c:v>
                </c:pt>
                <c:pt idx="88">
                  <c:v>0.3848945385124668</c:v>
                </c:pt>
                <c:pt idx="89">
                  <c:v>0.38595229273019016</c:v>
                </c:pt>
                <c:pt idx="90">
                  <c:v>0.38683326793773209</c:v>
                </c:pt>
                <c:pt idx="91">
                  <c:v>0.38765554961357945</c:v>
                </c:pt>
                <c:pt idx="92">
                  <c:v>0.3885374459590536</c:v>
                </c:pt>
                <c:pt idx="93">
                  <c:v>0.38953603623801525</c:v>
                </c:pt>
                <c:pt idx="94">
                  <c:v>0.39047668630321009</c:v>
                </c:pt>
                <c:pt idx="95">
                  <c:v>0.39153317761922812</c:v>
                </c:pt>
                <c:pt idx="96">
                  <c:v>0.39259096784694031</c:v>
                </c:pt>
                <c:pt idx="97">
                  <c:v>0.3937671396423757</c:v>
                </c:pt>
                <c:pt idx="98">
                  <c:v>0.39476696295867952</c:v>
                </c:pt>
                <c:pt idx="99">
                  <c:v>0.39570607375753475</c:v>
                </c:pt>
                <c:pt idx="100">
                  <c:v>0.39670541192481251</c:v>
                </c:pt>
                <c:pt idx="101">
                  <c:v>0.3977635552645068</c:v>
                </c:pt>
                <c:pt idx="102">
                  <c:v>0.39852750328787229</c:v>
                </c:pt>
                <c:pt idx="103">
                  <c:v>0.39958461509804705</c:v>
                </c:pt>
                <c:pt idx="104">
                  <c:v>0.40070116580766901</c:v>
                </c:pt>
                <c:pt idx="105">
                  <c:v>0.40164171868894544</c:v>
                </c:pt>
                <c:pt idx="106">
                  <c:v>0.40275735811404978</c:v>
                </c:pt>
                <c:pt idx="107">
                  <c:v>0.40357997474091584</c:v>
                </c:pt>
                <c:pt idx="108">
                  <c:v>0.40457911494222781</c:v>
                </c:pt>
                <c:pt idx="109">
                  <c:v>0.4055193766172609</c:v>
                </c:pt>
                <c:pt idx="110">
                  <c:v>0.40651840470832962</c:v>
                </c:pt>
                <c:pt idx="111">
                  <c:v>0.40739990013345689</c:v>
                </c:pt>
                <c:pt idx="112">
                  <c:v>0.40845758916093167</c:v>
                </c:pt>
                <c:pt idx="113">
                  <c:v>0.40845758916093167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Data_Compiled!$AA$1:$AA$2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Data_Compiled!$AE$6:$AE$109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Data_Compiled!$AF$6:$AF$109</c:f>
              <c:numCache>
                <c:formatCode>General</c:formatCode>
                <c:ptCount val="104"/>
                <c:pt idx="0">
                  <c:v>0.30542014267241785</c:v>
                </c:pt>
                <c:pt idx="1">
                  <c:v>0.30603005448468656</c:v>
                </c:pt>
                <c:pt idx="2">
                  <c:v>0.30603809762519946</c:v>
                </c:pt>
                <c:pt idx="3">
                  <c:v>0.30635415102435132</c:v>
                </c:pt>
                <c:pt idx="4">
                  <c:v>0.30688294115473186</c:v>
                </c:pt>
                <c:pt idx="5">
                  <c:v>0.30727844155971873</c:v>
                </c:pt>
                <c:pt idx="6">
                  <c:v>0.3077976013122134</c:v>
                </c:pt>
                <c:pt idx="7">
                  <c:v>0.30833503035491933</c:v>
                </c:pt>
                <c:pt idx="8">
                  <c:v>0.30872261008371388</c:v>
                </c:pt>
                <c:pt idx="9">
                  <c:v>0.30913674044701961</c:v>
                </c:pt>
                <c:pt idx="10">
                  <c:v>0.30959084531546371</c:v>
                </c:pt>
                <c:pt idx="11">
                  <c:v>0.30998214044092576</c:v>
                </c:pt>
                <c:pt idx="12">
                  <c:v>0.31043288584267636</c:v>
                </c:pt>
                <c:pt idx="13">
                  <c:v>0.31084388942126379</c:v>
                </c:pt>
                <c:pt idx="14">
                  <c:v>0.31129519907247888</c:v>
                </c:pt>
                <c:pt idx="15">
                  <c:v>0.31175749332953179</c:v>
                </c:pt>
                <c:pt idx="16">
                  <c:v>0.31221982611199928</c:v>
                </c:pt>
                <c:pt idx="17">
                  <c:v>0.3126198185657853</c:v>
                </c:pt>
                <c:pt idx="18">
                  <c:v>0.31312217285287935</c:v>
                </c:pt>
                <c:pt idx="19">
                  <c:v>0.31380661409306027</c:v>
                </c:pt>
                <c:pt idx="20">
                  <c:v>0.31443707304023555</c:v>
                </c:pt>
                <c:pt idx="21">
                  <c:v>0.31512749003416068</c:v>
                </c:pt>
                <c:pt idx="22">
                  <c:v>0.31581527902039042</c:v>
                </c:pt>
                <c:pt idx="23">
                  <c:v>0.31650568176251742</c:v>
                </c:pt>
                <c:pt idx="24">
                  <c:v>0.31690230443517647</c:v>
                </c:pt>
                <c:pt idx="25">
                  <c:v>0.31759041506289143</c:v>
                </c:pt>
                <c:pt idx="26">
                  <c:v>0.31827856824645467</c:v>
                </c:pt>
                <c:pt idx="27">
                  <c:v>0.31896384106174047</c:v>
                </c:pt>
                <c:pt idx="28">
                  <c:v>0.31953875680250732</c:v>
                </c:pt>
                <c:pt idx="29">
                  <c:v>0.32000079126213704</c:v>
                </c:pt>
                <c:pt idx="30">
                  <c:v>0.32057123286477707</c:v>
                </c:pt>
                <c:pt idx="31">
                  <c:v>0.3212035646619622</c:v>
                </c:pt>
                <c:pt idx="32">
                  <c:v>0.32183600468603407</c:v>
                </c:pt>
                <c:pt idx="33">
                  <c:v>0.32252425444558186</c:v>
                </c:pt>
                <c:pt idx="34">
                  <c:v>0.323212524197111</c:v>
                </c:pt>
                <c:pt idx="35">
                  <c:v>0.32413341124517658</c:v>
                </c:pt>
                <c:pt idx="36">
                  <c:v>0.32481999516547394</c:v>
                </c:pt>
                <c:pt idx="37">
                  <c:v>0.32556562447063775</c:v>
                </c:pt>
                <c:pt idx="38">
                  <c:v>0.32631127194539905</c:v>
                </c:pt>
                <c:pt idx="39">
                  <c:v>0.32722561754591656</c:v>
                </c:pt>
                <c:pt idx="40">
                  <c:v>0.32797141146112735</c:v>
                </c:pt>
                <c:pt idx="41">
                  <c:v>0.3288311766423983</c:v>
                </c:pt>
                <c:pt idx="42">
                  <c:v>0.32957864140956294</c:v>
                </c:pt>
                <c:pt idx="43">
                  <c:v>0.3303254165816697</c:v>
                </c:pt>
                <c:pt idx="44">
                  <c:v>0.33101490419275731</c:v>
                </c:pt>
                <c:pt idx="45">
                  <c:v>0.33170446569737716</c:v>
                </c:pt>
                <c:pt idx="46">
                  <c:v>0.33256271925304581</c:v>
                </c:pt>
                <c:pt idx="47">
                  <c:v>0.33336356999842348</c:v>
                </c:pt>
                <c:pt idx="48">
                  <c:v>0.33422478973181724</c:v>
                </c:pt>
                <c:pt idx="49">
                  <c:v>0.33514273702409908</c:v>
                </c:pt>
                <c:pt idx="50">
                  <c:v>0.33611747037395179</c:v>
                </c:pt>
                <c:pt idx="51">
                  <c:v>0.3371501889274896</c:v>
                </c:pt>
                <c:pt idx="52">
                  <c:v>0.33824148733044035</c:v>
                </c:pt>
                <c:pt idx="53">
                  <c:v>0.33915782134172368</c:v>
                </c:pt>
                <c:pt idx="54">
                  <c:v>0.34024887997052777</c:v>
                </c:pt>
                <c:pt idx="55">
                  <c:v>0.34116813636695287</c:v>
                </c:pt>
                <c:pt idx="56">
                  <c:v>0.34214218958706782</c:v>
                </c:pt>
                <c:pt idx="57">
                  <c:v>0.34311666107196193</c:v>
                </c:pt>
                <c:pt idx="58">
                  <c:v>0.34403435691085765</c:v>
                </c:pt>
                <c:pt idx="59">
                  <c:v>0.34506739971392653</c:v>
                </c:pt>
                <c:pt idx="60">
                  <c:v>0.34604358064285978</c:v>
                </c:pt>
                <c:pt idx="61">
                  <c:v>0.34696076677742033</c:v>
                </c:pt>
                <c:pt idx="62">
                  <c:v>0.34765004410666545</c:v>
                </c:pt>
                <c:pt idx="63">
                  <c:v>0.34868235428372385</c:v>
                </c:pt>
                <c:pt idx="64">
                  <c:v>0.34977287699238557</c:v>
                </c:pt>
                <c:pt idx="65">
                  <c:v>0.35092035683727457</c:v>
                </c:pt>
                <c:pt idx="66">
                  <c:v>0.35218219938768397</c:v>
                </c:pt>
                <c:pt idx="67">
                  <c:v>0.35315756791596048</c:v>
                </c:pt>
                <c:pt idx="68">
                  <c:v>0.35413330884807287</c:v>
                </c:pt>
                <c:pt idx="69">
                  <c:v>0.35533780599049808</c:v>
                </c:pt>
                <c:pt idx="70">
                  <c:v>0.35654267577785032</c:v>
                </c:pt>
                <c:pt idx="71">
                  <c:v>0.35763314360399601</c:v>
                </c:pt>
                <c:pt idx="72">
                  <c:v>0.35866588377690017</c:v>
                </c:pt>
                <c:pt idx="73">
                  <c:v>0.35964125026571531</c:v>
                </c:pt>
                <c:pt idx="74">
                  <c:v>0.36044368611251043</c:v>
                </c:pt>
                <c:pt idx="75">
                  <c:v>0.3614764433377553</c:v>
                </c:pt>
                <c:pt idx="76">
                  <c:v>0.36256677777898622</c:v>
                </c:pt>
                <c:pt idx="77">
                  <c:v>0.36365690701474429</c:v>
                </c:pt>
                <c:pt idx="78">
                  <c:v>0.36491916231422727</c:v>
                </c:pt>
                <c:pt idx="79">
                  <c:v>0.36612363601917075</c:v>
                </c:pt>
                <c:pt idx="80">
                  <c:v>0.36715639775098641</c:v>
                </c:pt>
                <c:pt idx="81">
                  <c:v>0.36830391080381164</c:v>
                </c:pt>
                <c:pt idx="82">
                  <c:v>0.36973830214425618</c:v>
                </c:pt>
                <c:pt idx="83">
                  <c:v>0.37088581523502961</c:v>
                </c:pt>
                <c:pt idx="84">
                  <c:v>0.37220545530847587</c:v>
                </c:pt>
                <c:pt idx="85">
                  <c:v>0.37323819284798571</c:v>
                </c:pt>
                <c:pt idx="86">
                  <c:v>0.37427095503340047</c:v>
                </c:pt>
                <c:pt idx="87">
                  <c:v>0.37541856263117385</c:v>
                </c:pt>
                <c:pt idx="88">
                  <c:v>0.37645143931241964</c:v>
                </c:pt>
                <c:pt idx="89">
                  <c:v>0.37754173377906242</c:v>
                </c:pt>
                <c:pt idx="90">
                  <c:v>0.37868908434485393</c:v>
                </c:pt>
                <c:pt idx="91">
                  <c:v>0.37977921924311281</c:v>
                </c:pt>
                <c:pt idx="92">
                  <c:v>0.3809846934123447</c:v>
                </c:pt>
                <c:pt idx="93">
                  <c:v>0.38230459883459156</c:v>
                </c:pt>
                <c:pt idx="94">
                  <c:v>0.38356684678348635</c:v>
                </c:pt>
                <c:pt idx="95">
                  <c:v>0.38494334840507333</c:v>
                </c:pt>
                <c:pt idx="96">
                  <c:v>0.38603370387043739</c:v>
                </c:pt>
                <c:pt idx="97">
                  <c:v>0.3870664567579335</c:v>
                </c:pt>
                <c:pt idx="98">
                  <c:v>0.38827093808364371</c:v>
                </c:pt>
                <c:pt idx="99">
                  <c:v>0.389418447280521</c:v>
                </c:pt>
                <c:pt idx="100">
                  <c:v>0.39039383019008134</c:v>
                </c:pt>
                <c:pt idx="101">
                  <c:v>0.3916560905468327</c:v>
                </c:pt>
                <c:pt idx="102">
                  <c:v>0.39268884911815016</c:v>
                </c:pt>
                <c:pt idx="103">
                  <c:v>0.39326260391671358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Data_Compiled!$AP$1:$AP$2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Data_Compiled!$AS$6:$AS$108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Data_Compiled!$AT$6:$AT$108</c:f>
              <c:numCache>
                <c:formatCode>General</c:formatCode>
                <c:ptCount val="103"/>
                <c:pt idx="0">
                  <c:v>0.25836542646902699</c:v>
                </c:pt>
                <c:pt idx="1">
                  <c:v>0.25867132298685569</c:v>
                </c:pt>
                <c:pt idx="2">
                  <c:v>0.25897877821558174</c:v>
                </c:pt>
                <c:pt idx="3">
                  <c:v>0.25915323045475358</c:v>
                </c:pt>
                <c:pt idx="4">
                  <c:v>0.25945878767343517</c:v>
                </c:pt>
                <c:pt idx="5">
                  <c:v>0.25972643974124954</c:v>
                </c:pt>
                <c:pt idx="6">
                  <c:v>0.25993921538121889</c:v>
                </c:pt>
                <c:pt idx="7">
                  <c:v>0.26028820458109303</c:v>
                </c:pt>
                <c:pt idx="8">
                  <c:v>0.2604193030887339</c:v>
                </c:pt>
                <c:pt idx="9">
                  <c:v>0.26076929634448787</c:v>
                </c:pt>
                <c:pt idx="10">
                  <c:v>0.26098739662184434</c:v>
                </c:pt>
                <c:pt idx="11">
                  <c:v>0.26124959363712602</c:v>
                </c:pt>
                <c:pt idx="12">
                  <c:v>0.26155578945257574</c:v>
                </c:pt>
                <c:pt idx="13">
                  <c:v>0.26186165978400638</c:v>
                </c:pt>
                <c:pt idx="14">
                  <c:v>0.26216828764418881</c:v>
                </c:pt>
                <c:pt idx="15">
                  <c:v>0.26256262662785956</c:v>
                </c:pt>
                <c:pt idx="16">
                  <c:v>0.26282363249946533</c:v>
                </c:pt>
                <c:pt idx="17">
                  <c:v>0.26317316621994868</c:v>
                </c:pt>
                <c:pt idx="18">
                  <c:v>0.2635236340068145</c:v>
                </c:pt>
                <c:pt idx="19">
                  <c:v>0.26396049889475148</c:v>
                </c:pt>
                <c:pt idx="20">
                  <c:v>0.2643092014204152</c:v>
                </c:pt>
                <c:pt idx="21">
                  <c:v>0.26487797199842861</c:v>
                </c:pt>
                <c:pt idx="22">
                  <c:v>0.26527050100754956</c:v>
                </c:pt>
                <c:pt idx="23">
                  <c:v>0.2656200703727471</c:v>
                </c:pt>
                <c:pt idx="24">
                  <c:v>0.2661444289125357</c:v>
                </c:pt>
                <c:pt idx="25">
                  <c:v>0.26640660991823067</c:v>
                </c:pt>
                <c:pt idx="26">
                  <c:v>0.26675584475805852</c:v>
                </c:pt>
                <c:pt idx="27">
                  <c:v>0.26714913518552252</c:v>
                </c:pt>
                <c:pt idx="28">
                  <c:v>0.26763013325926716</c:v>
                </c:pt>
                <c:pt idx="29">
                  <c:v>0.26806710971567532</c:v>
                </c:pt>
                <c:pt idx="30">
                  <c:v>0.26850455864415207</c:v>
                </c:pt>
                <c:pt idx="31">
                  <c:v>0.26907323142048734</c:v>
                </c:pt>
                <c:pt idx="32">
                  <c:v>0.26937848143147308</c:v>
                </c:pt>
                <c:pt idx="33">
                  <c:v>0.26994653668722035</c:v>
                </c:pt>
                <c:pt idx="34">
                  <c:v>0.27042775575772954</c:v>
                </c:pt>
                <c:pt idx="35">
                  <c:v>0.27090786886512552</c:v>
                </c:pt>
                <c:pt idx="36">
                  <c:v>0.27143274689571739</c:v>
                </c:pt>
                <c:pt idx="37">
                  <c:v>0.27199995138581579</c:v>
                </c:pt>
                <c:pt idx="38">
                  <c:v>0.27252467221876769</c:v>
                </c:pt>
                <c:pt idx="39">
                  <c:v>0.27291841061719502</c:v>
                </c:pt>
                <c:pt idx="40">
                  <c:v>0.27344276813547302</c:v>
                </c:pt>
                <c:pt idx="41">
                  <c:v>0.27388028851177215</c:v>
                </c:pt>
                <c:pt idx="42">
                  <c:v>0.27449202317636218</c:v>
                </c:pt>
                <c:pt idx="43">
                  <c:v>0.27506006633826741</c:v>
                </c:pt>
                <c:pt idx="44">
                  <c:v>0.27554072084702647</c:v>
                </c:pt>
                <c:pt idx="45">
                  <c:v>0.27606507369923372</c:v>
                </c:pt>
                <c:pt idx="46">
                  <c:v>0.27654489223337964</c:v>
                </c:pt>
                <c:pt idx="47">
                  <c:v>0.27702557458429317</c:v>
                </c:pt>
                <c:pt idx="48">
                  <c:v>0.27759320758968736</c:v>
                </c:pt>
                <c:pt idx="49">
                  <c:v>0.2780303968342091</c:v>
                </c:pt>
                <c:pt idx="50">
                  <c:v>0.27855478582016979</c:v>
                </c:pt>
                <c:pt idx="51">
                  <c:v>0.27912287417592074</c:v>
                </c:pt>
                <c:pt idx="52">
                  <c:v>0.27982206022089079</c:v>
                </c:pt>
                <c:pt idx="53">
                  <c:v>0.28034645000493613</c:v>
                </c:pt>
                <c:pt idx="54">
                  <c:v>0.28091453916053671</c:v>
                </c:pt>
                <c:pt idx="55">
                  <c:v>0.28152682242465354</c:v>
                </c:pt>
                <c:pt idx="56">
                  <c:v>0.28205091966544599</c:v>
                </c:pt>
                <c:pt idx="57">
                  <c:v>0.28266297864681939</c:v>
                </c:pt>
                <c:pt idx="58">
                  <c:v>0.28331845466805217</c:v>
                </c:pt>
                <c:pt idx="59">
                  <c:v>0.28384257375486199</c:v>
                </c:pt>
                <c:pt idx="60">
                  <c:v>0.28445435888071519</c:v>
                </c:pt>
                <c:pt idx="61">
                  <c:v>0.28502269612473924</c:v>
                </c:pt>
                <c:pt idx="62">
                  <c:v>0.28567848953694164</c:v>
                </c:pt>
                <c:pt idx="63">
                  <c:v>0.28624601731761223</c:v>
                </c:pt>
                <c:pt idx="64">
                  <c:v>0.28681433963588265</c:v>
                </c:pt>
                <c:pt idx="65">
                  <c:v>0.28746959043071058</c:v>
                </c:pt>
                <c:pt idx="66">
                  <c:v>0.2881689998057777</c:v>
                </c:pt>
                <c:pt idx="67">
                  <c:v>0.28860551380628868</c:v>
                </c:pt>
                <c:pt idx="68">
                  <c:v>0.28908630108219413</c:v>
                </c:pt>
                <c:pt idx="69">
                  <c:v>0.28978564230085202</c:v>
                </c:pt>
                <c:pt idx="70">
                  <c:v>0.29035393992002489</c:v>
                </c:pt>
                <c:pt idx="71">
                  <c:v>0.29114016991104313</c:v>
                </c:pt>
                <c:pt idx="72">
                  <c:v>0.29170860509534002</c:v>
                </c:pt>
                <c:pt idx="73">
                  <c:v>0.29236408879980008</c:v>
                </c:pt>
                <c:pt idx="74">
                  <c:v>0.29301957283844315</c:v>
                </c:pt>
                <c:pt idx="75">
                  <c:v>0.29363103332537527</c:v>
                </c:pt>
                <c:pt idx="76">
                  <c:v>0.29433035600454943</c:v>
                </c:pt>
                <c:pt idx="77">
                  <c:v>0.29498584426582358</c:v>
                </c:pt>
                <c:pt idx="78">
                  <c:v>0.29564133267751586</c:v>
                </c:pt>
                <c:pt idx="79">
                  <c:v>0.2962531219905854</c:v>
                </c:pt>
                <c:pt idx="80">
                  <c:v>0.29695230992149252</c:v>
                </c:pt>
                <c:pt idx="81">
                  <c:v>0.29747670096610412</c:v>
                </c:pt>
                <c:pt idx="82">
                  <c:v>0.29808865887642944</c:v>
                </c:pt>
                <c:pt idx="83">
                  <c:v>0.29874414517131254</c:v>
                </c:pt>
                <c:pt idx="84">
                  <c:v>0.29939984108576173</c:v>
                </c:pt>
                <c:pt idx="85">
                  <c:v>0.30001141923203689</c:v>
                </c:pt>
                <c:pt idx="86">
                  <c:v>0.30075475485042114</c:v>
                </c:pt>
                <c:pt idx="87">
                  <c:v>0.30145393373262136</c:v>
                </c:pt>
                <c:pt idx="88">
                  <c:v>0.30215311303504322</c:v>
                </c:pt>
                <c:pt idx="89">
                  <c:v>0.3027214763572233</c:v>
                </c:pt>
                <c:pt idx="90">
                  <c:v>0.30337644442303546</c:v>
                </c:pt>
                <c:pt idx="91">
                  <c:v>0.30411955691036729</c:v>
                </c:pt>
                <c:pt idx="92">
                  <c:v>0.30486221056316626</c:v>
                </c:pt>
                <c:pt idx="93">
                  <c:v>0.30551751371609753</c:v>
                </c:pt>
                <c:pt idx="94">
                  <c:v>0.30617300181193363</c:v>
                </c:pt>
                <c:pt idx="95">
                  <c:v>0.30682819449580684</c:v>
                </c:pt>
                <c:pt idx="96">
                  <c:v>0.30748384228501768</c:v>
                </c:pt>
                <c:pt idx="97">
                  <c:v>0.30831412992518625</c:v>
                </c:pt>
                <c:pt idx="98">
                  <c:v>0.3089697523138914</c:v>
                </c:pt>
                <c:pt idx="99">
                  <c:v>0.3096251106014819</c:v>
                </c:pt>
                <c:pt idx="100">
                  <c:v>0.3101933312578663</c:v>
                </c:pt>
                <c:pt idx="101">
                  <c:v>0.31076142159500969</c:v>
                </c:pt>
                <c:pt idx="102">
                  <c:v>0.31076142159500969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Data_Compiled!$BC$1:$BC$2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Data_Compiled!$BG$6:$BG$118</c:f>
              <c:numCache>
                <c:formatCode>General</c:formatCode>
                <c:ptCount val="113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  <c:pt idx="79">
                  <c:v>1.6401432308168038</c:v>
                </c:pt>
                <c:pt idx="80">
                  <c:v>1.6609045375360036</c:v>
                </c:pt>
                <c:pt idx="81">
                  <c:v>1.6816658442552039</c:v>
                </c:pt>
                <c:pt idx="82">
                  <c:v>1.7024271509744038</c:v>
                </c:pt>
                <c:pt idx="83">
                  <c:v>1.7231884576936038</c:v>
                </c:pt>
                <c:pt idx="84">
                  <c:v>1.7439497644128039</c:v>
                </c:pt>
                <c:pt idx="85">
                  <c:v>1.764711071132004</c:v>
                </c:pt>
                <c:pt idx="86">
                  <c:v>1.7854723778512041</c:v>
                </c:pt>
                <c:pt idx="87">
                  <c:v>1.8062336845704041</c:v>
                </c:pt>
                <c:pt idx="88">
                  <c:v>1.826994991289604</c:v>
                </c:pt>
                <c:pt idx="89">
                  <c:v>1.8477562980088043</c:v>
                </c:pt>
                <c:pt idx="90">
                  <c:v>1.8685176047280043</c:v>
                </c:pt>
                <c:pt idx="91">
                  <c:v>1.8892789114472042</c:v>
                </c:pt>
                <c:pt idx="92">
                  <c:v>1.9100402181664042</c:v>
                </c:pt>
                <c:pt idx="93">
                  <c:v>1.9308015248856045</c:v>
                </c:pt>
                <c:pt idx="94">
                  <c:v>1.9515628316048044</c:v>
                </c:pt>
                <c:pt idx="95">
                  <c:v>1.9723241383240044</c:v>
                </c:pt>
                <c:pt idx="96">
                  <c:v>1.9930854450432045</c:v>
                </c:pt>
                <c:pt idx="97">
                  <c:v>2.0138467517624048</c:v>
                </c:pt>
                <c:pt idx="98">
                  <c:v>2.0346080584816044</c:v>
                </c:pt>
                <c:pt idx="99">
                  <c:v>2.0553693652008045</c:v>
                </c:pt>
                <c:pt idx="100">
                  <c:v>2.076130671920005</c:v>
                </c:pt>
                <c:pt idx="101">
                  <c:v>2.0968919786392046</c:v>
                </c:pt>
                <c:pt idx="102">
                  <c:v>2.1176532853584047</c:v>
                </c:pt>
                <c:pt idx="103">
                  <c:v>2.1384145920776048</c:v>
                </c:pt>
                <c:pt idx="104">
                  <c:v>2.1591758987968048</c:v>
                </c:pt>
                <c:pt idx="105">
                  <c:v>2.1799372055160049</c:v>
                </c:pt>
                <c:pt idx="106">
                  <c:v>2.200698512235205</c:v>
                </c:pt>
                <c:pt idx="107">
                  <c:v>2.221459818954405</c:v>
                </c:pt>
                <c:pt idx="108">
                  <c:v>2.2422211256736051</c:v>
                </c:pt>
                <c:pt idx="109">
                  <c:v>2.2629824323928052</c:v>
                </c:pt>
                <c:pt idx="110">
                  <c:v>2.2837437391120052</c:v>
                </c:pt>
                <c:pt idx="111">
                  <c:v>2.3045050458312049</c:v>
                </c:pt>
                <c:pt idx="112">
                  <c:v>2.3252663525504054</c:v>
                </c:pt>
              </c:numCache>
            </c:numRef>
          </c:xVal>
          <c:yVal>
            <c:numRef>
              <c:f>Data_Compiled!$BH$6:$BH$68</c:f>
              <c:numCache>
                <c:formatCode>General</c:formatCode>
                <c:ptCount val="63"/>
                <c:pt idx="0">
                  <c:v>0.33146958270513127</c:v>
                </c:pt>
                <c:pt idx="1">
                  <c:v>0.33792625477983318</c:v>
                </c:pt>
                <c:pt idx="2">
                  <c:v>0.34460520383386523</c:v>
                </c:pt>
                <c:pt idx="3">
                  <c:v>0.34885470431907772</c:v>
                </c:pt>
                <c:pt idx="4">
                  <c:v>0.35601814844250318</c:v>
                </c:pt>
                <c:pt idx="5">
                  <c:v>0.36326500527341482</c:v>
                </c:pt>
                <c:pt idx="6">
                  <c:v>0.37049849051866451</c:v>
                </c:pt>
                <c:pt idx="7">
                  <c:v>0.37915239619344709</c:v>
                </c:pt>
                <c:pt idx="8">
                  <c:v>0.38585956698540164</c:v>
                </c:pt>
                <c:pt idx="9">
                  <c:v>0.39403418353900099</c:v>
                </c:pt>
                <c:pt idx="10">
                  <c:v>0.40318257858657797</c:v>
                </c:pt>
                <c:pt idx="11">
                  <c:v>0.41040810193264077</c:v>
                </c:pt>
                <c:pt idx="12">
                  <c:v>0.41906933083221226</c:v>
                </c:pt>
                <c:pt idx="13">
                  <c:v>0.43013679026714602</c:v>
                </c:pt>
                <c:pt idx="14">
                  <c:v>0.43885779773348771</c:v>
                </c:pt>
                <c:pt idx="15">
                  <c:v>0.44703419315351273</c:v>
                </c:pt>
                <c:pt idx="16">
                  <c:v>0.45713532462696899</c:v>
                </c:pt>
                <c:pt idx="17">
                  <c:v>0.46531300153117067</c:v>
                </c:pt>
                <c:pt idx="18">
                  <c:v>0.47350495458079006</c:v>
                </c:pt>
                <c:pt idx="19">
                  <c:v>0.48455611418666661</c:v>
                </c:pt>
                <c:pt idx="20">
                  <c:v>0.49417828835805871</c:v>
                </c:pt>
                <c:pt idx="21">
                  <c:v>0.50620644974313578</c:v>
                </c:pt>
                <c:pt idx="22">
                  <c:v>0.51535883270791905</c:v>
                </c:pt>
                <c:pt idx="23">
                  <c:v>0.52500526911393897</c:v>
                </c:pt>
                <c:pt idx="24">
                  <c:v>0.53415892962822153</c:v>
                </c:pt>
                <c:pt idx="25">
                  <c:v>0.54474238693507004</c:v>
                </c:pt>
                <c:pt idx="26">
                  <c:v>0.55582022713939139</c:v>
                </c:pt>
                <c:pt idx="27">
                  <c:v>0.56688491911573968</c:v>
                </c:pt>
                <c:pt idx="28">
                  <c:v>0.5779762880465561</c:v>
                </c:pt>
                <c:pt idx="29">
                  <c:v>0.58904053906229037</c:v>
                </c:pt>
                <c:pt idx="30">
                  <c:v>0.59963747349459506</c:v>
                </c:pt>
                <c:pt idx="31">
                  <c:v>0.610234524999685</c:v>
                </c:pt>
                <c:pt idx="32">
                  <c:v>0.62131271729732662</c:v>
                </c:pt>
                <c:pt idx="33">
                  <c:v>0.63285780153324012</c:v>
                </c:pt>
                <c:pt idx="34">
                  <c:v>0.64440325196736337</c:v>
                </c:pt>
                <c:pt idx="35">
                  <c:v>0.65549511173233721</c:v>
                </c:pt>
                <c:pt idx="36">
                  <c:v>0.66761638541557189</c:v>
                </c:pt>
                <c:pt idx="37">
                  <c:v>0.67723493900794096</c:v>
                </c:pt>
                <c:pt idx="38">
                  <c:v>0.68927577500450743</c:v>
                </c:pt>
                <c:pt idx="39">
                  <c:v>0.7012993951341876</c:v>
                </c:pt>
                <c:pt idx="40">
                  <c:v>0.71380447250278345</c:v>
                </c:pt>
                <c:pt idx="41">
                  <c:v>0.72390507506944468</c:v>
                </c:pt>
                <c:pt idx="42">
                  <c:v>0.73737298561882825</c:v>
                </c:pt>
                <c:pt idx="43">
                  <c:v>0.74843625743904718</c:v>
                </c:pt>
                <c:pt idx="44">
                  <c:v>0.75850955450436219</c:v>
                </c:pt>
                <c:pt idx="45">
                  <c:v>0.76863947520657605</c:v>
                </c:pt>
                <c:pt idx="46">
                  <c:v>0.78264935562969817</c:v>
                </c:pt>
                <c:pt idx="47">
                  <c:v>0.79273492661816924</c:v>
                </c:pt>
                <c:pt idx="48">
                  <c:v>0.80336378021419064</c:v>
                </c:pt>
                <c:pt idx="49">
                  <c:v>0.8149570216802714</c:v>
                </c:pt>
                <c:pt idx="50">
                  <c:v>0.82658987737058809</c:v>
                </c:pt>
                <c:pt idx="51">
                  <c:v>0.83865020448300276</c:v>
                </c:pt>
                <c:pt idx="52">
                  <c:v>0.85021026846197201</c:v>
                </c:pt>
                <c:pt idx="53">
                  <c:v>0.8617703326104893</c:v>
                </c:pt>
                <c:pt idx="54">
                  <c:v>0.8723886082099982</c:v>
                </c:pt>
                <c:pt idx="55">
                  <c:v>0.88346784517906507</c:v>
                </c:pt>
                <c:pt idx="56">
                  <c:v>0.8940075875232607</c:v>
                </c:pt>
                <c:pt idx="57">
                  <c:v>0.90604850453821328</c:v>
                </c:pt>
                <c:pt idx="58">
                  <c:v>0.91758977413653298</c:v>
                </c:pt>
                <c:pt idx="59">
                  <c:v>0.92914978954478855</c:v>
                </c:pt>
                <c:pt idx="60">
                  <c:v>0.94024774799824007</c:v>
                </c:pt>
                <c:pt idx="61">
                  <c:v>0.95079051059263153</c:v>
                </c:pt>
                <c:pt idx="62">
                  <c:v>0.962831387709149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Data_Compiled!$BQ$1:$BQ$2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Data_Compiled!$BU$6:$BU$118</c:f>
              <c:numCache>
                <c:formatCode>General</c:formatCode>
                <c:ptCount val="113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  <c:pt idx="65">
                  <c:v>1.0984809681417971</c:v>
                </c:pt>
                <c:pt idx="66">
                  <c:v>1.1153806753439788</c:v>
                </c:pt>
                <c:pt idx="67">
                  <c:v>1.1322803825461603</c:v>
                </c:pt>
                <c:pt idx="68">
                  <c:v>1.1491800897483417</c:v>
                </c:pt>
                <c:pt idx="69">
                  <c:v>1.166079796950523</c:v>
                </c:pt>
                <c:pt idx="70">
                  <c:v>1.1829795041527047</c:v>
                </c:pt>
                <c:pt idx="71">
                  <c:v>1.1998792113548862</c:v>
                </c:pt>
                <c:pt idx="72">
                  <c:v>1.2167789185570677</c:v>
                </c:pt>
                <c:pt idx="73">
                  <c:v>1.2336786257592491</c:v>
                </c:pt>
                <c:pt idx="74">
                  <c:v>1.2505783329614306</c:v>
                </c:pt>
                <c:pt idx="75">
                  <c:v>1.2674780401636121</c:v>
                </c:pt>
                <c:pt idx="76">
                  <c:v>1.2843777473657936</c:v>
                </c:pt>
                <c:pt idx="77">
                  <c:v>1.3012774545679751</c:v>
                </c:pt>
                <c:pt idx="78">
                  <c:v>1.3181771617701568</c:v>
                </c:pt>
                <c:pt idx="79">
                  <c:v>1.335076868972338</c:v>
                </c:pt>
                <c:pt idx="80">
                  <c:v>1.3519765761745195</c:v>
                </c:pt>
                <c:pt idx="81">
                  <c:v>1.3688762833767012</c:v>
                </c:pt>
                <c:pt idx="82">
                  <c:v>1.3857759905788827</c:v>
                </c:pt>
                <c:pt idx="83">
                  <c:v>1.4026756977810642</c:v>
                </c:pt>
                <c:pt idx="84">
                  <c:v>1.4195754049832454</c:v>
                </c:pt>
                <c:pt idx="85">
                  <c:v>1.4364751121854271</c:v>
                </c:pt>
                <c:pt idx="86">
                  <c:v>1.4533748193876086</c:v>
                </c:pt>
                <c:pt idx="87">
                  <c:v>1.4702745265897901</c:v>
                </c:pt>
                <c:pt idx="88">
                  <c:v>1.4871742337919716</c:v>
                </c:pt>
                <c:pt idx="89">
                  <c:v>1.5040739409941533</c:v>
                </c:pt>
                <c:pt idx="90">
                  <c:v>1.5209736481963345</c:v>
                </c:pt>
                <c:pt idx="91">
                  <c:v>1.537873355398516</c:v>
                </c:pt>
                <c:pt idx="92">
                  <c:v>1.5547730626006975</c:v>
                </c:pt>
                <c:pt idx="93">
                  <c:v>1.5716727698028792</c:v>
                </c:pt>
                <c:pt idx="94">
                  <c:v>1.5885724770050607</c:v>
                </c:pt>
                <c:pt idx="95">
                  <c:v>1.6054721842072419</c:v>
                </c:pt>
                <c:pt idx="96">
                  <c:v>1.6223718914094236</c:v>
                </c:pt>
                <c:pt idx="97">
                  <c:v>1.6392715986116051</c:v>
                </c:pt>
                <c:pt idx="98">
                  <c:v>1.6561713058137866</c:v>
                </c:pt>
                <c:pt idx="99">
                  <c:v>1.6730710130159681</c:v>
                </c:pt>
                <c:pt idx="100">
                  <c:v>1.6899707202181495</c:v>
                </c:pt>
                <c:pt idx="101">
                  <c:v>1.706870427420331</c:v>
                </c:pt>
                <c:pt idx="102">
                  <c:v>1.7237701346225125</c:v>
                </c:pt>
                <c:pt idx="103">
                  <c:v>1.740669841824694</c:v>
                </c:pt>
                <c:pt idx="104">
                  <c:v>1.7575695490268757</c:v>
                </c:pt>
                <c:pt idx="105">
                  <c:v>1.7744692562290569</c:v>
                </c:pt>
                <c:pt idx="106">
                  <c:v>1.7913689634312384</c:v>
                </c:pt>
                <c:pt idx="107">
                  <c:v>1.8082686706334199</c:v>
                </c:pt>
                <c:pt idx="108">
                  <c:v>1.8251683778356016</c:v>
                </c:pt>
                <c:pt idx="109">
                  <c:v>1.8420680850377831</c:v>
                </c:pt>
                <c:pt idx="110">
                  <c:v>1.8589677922399643</c:v>
                </c:pt>
                <c:pt idx="111">
                  <c:v>1.8758674994421458</c:v>
                </c:pt>
                <c:pt idx="112">
                  <c:v>1.8927672066443275</c:v>
                </c:pt>
              </c:numCache>
            </c:numRef>
          </c:xVal>
          <c:yVal>
            <c:numRef>
              <c:f>Data_Compiled!$BV$6:$BV$87</c:f>
              <c:numCache>
                <c:formatCode>General</c:formatCode>
                <c:ptCount val="82"/>
                <c:pt idx="0">
                  <c:v>0.32179616690293189</c:v>
                </c:pt>
                <c:pt idx="1">
                  <c:v>0.32526518610801664</c:v>
                </c:pt>
                <c:pt idx="2">
                  <c:v>0.33270955953002579</c:v>
                </c:pt>
                <c:pt idx="3">
                  <c:v>0.33815949776668797</c:v>
                </c:pt>
                <c:pt idx="4">
                  <c:v>0.34234070774605202</c:v>
                </c:pt>
                <c:pt idx="5">
                  <c:v>0.34835239625060721</c:v>
                </c:pt>
                <c:pt idx="6">
                  <c:v>0.35341723036070788</c:v>
                </c:pt>
                <c:pt idx="7">
                  <c:v>0.35893297606715846</c:v>
                </c:pt>
                <c:pt idx="8">
                  <c:v>0.36399860697808156</c:v>
                </c:pt>
                <c:pt idx="9">
                  <c:v>0.37074174499406481</c:v>
                </c:pt>
                <c:pt idx="10">
                  <c:v>0.3762267448898996</c:v>
                </c:pt>
                <c:pt idx="11">
                  <c:v>0.38039318255499194</c:v>
                </c:pt>
                <c:pt idx="12">
                  <c:v>0.38831157380141162</c:v>
                </c:pt>
                <c:pt idx="13">
                  <c:v>0.39509240296340054</c:v>
                </c:pt>
                <c:pt idx="14">
                  <c:v>0.40101933942725748</c:v>
                </c:pt>
                <c:pt idx="15">
                  <c:v>0.40899986941120342</c:v>
                </c:pt>
                <c:pt idx="16">
                  <c:v>0.41658377241070116</c:v>
                </c:pt>
                <c:pt idx="17">
                  <c:v>0.42337632208790282</c:v>
                </c:pt>
                <c:pt idx="18">
                  <c:v>0.43054021186952962</c:v>
                </c:pt>
                <c:pt idx="19">
                  <c:v>0.43893884434828417</c:v>
                </c:pt>
                <c:pt idx="20">
                  <c:v>0.44481910473624997</c:v>
                </c:pt>
                <c:pt idx="21">
                  <c:v>0.45116683790500289</c:v>
                </c:pt>
                <c:pt idx="22">
                  <c:v>0.45872681976768048</c:v>
                </c:pt>
                <c:pt idx="23">
                  <c:v>0.4663860359379231</c:v>
                </c:pt>
                <c:pt idx="24">
                  <c:v>0.47354986876880695</c:v>
                </c:pt>
                <c:pt idx="25">
                  <c:v>0.48066247596764505</c:v>
                </c:pt>
                <c:pt idx="26">
                  <c:v>0.48987995524793682</c:v>
                </c:pt>
                <c:pt idx="27">
                  <c:v>0.49828248762563149</c:v>
                </c:pt>
                <c:pt idx="28">
                  <c:v>0.5079466367041533</c:v>
                </c:pt>
                <c:pt idx="29">
                  <c:v>0.51593092826337417</c:v>
                </c:pt>
                <c:pt idx="30">
                  <c:v>0.52395442428767025</c:v>
                </c:pt>
                <c:pt idx="31">
                  <c:v>0.53116021211710518</c:v>
                </c:pt>
                <c:pt idx="32">
                  <c:v>0.5391426253874676</c:v>
                </c:pt>
                <c:pt idx="33">
                  <c:v>0.54794620274298189</c:v>
                </c:pt>
                <c:pt idx="34">
                  <c:v>0.55467001674531646</c:v>
                </c:pt>
                <c:pt idx="35">
                  <c:v>0.56519530018293307</c:v>
                </c:pt>
                <c:pt idx="36">
                  <c:v>0.57445982333044598</c:v>
                </c:pt>
                <c:pt idx="37">
                  <c:v>0.58412605071613155</c:v>
                </c:pt>
                <c:pt idx="38">
                  <c:v>0.59337263520161443</c:v>
                </c:pt>
                <c:pt idx="39">
                  <c:v>0.60181449615764204</c:v>
                </c:pt>
                <c:pt idx="40">
                  <c:v>0.61023844772933344</c:v>
                </c:pt>
                <c:pt idx="41">
                  <c:v>0.61738333094744224</c:v>
                </c:pt>
                <c:pt idx="42">
                  <c:v>0.62747075702694088</c:v>
                </c:pt>
                <c:pt idx="43">
                  <c:v>0.63638915000468887</c:v>
                </c:pt>
                <c:pt idx="44">
                  <c:v>0.64605451169685346</c:v>
                </c:pt>
                <c:pt idx="45">
                  <c:v>0.65577849657199028</c:v>
                </c:pt>
                <c:pt idx="46">
                  <c:v>0.66506335834170272</c:v>
                </c:pt>
                <c:pt idx="47">
                  <c:v>0.6747276931302929</c:v>
                </c:pt>
                <c:pt idx="48">
                  <c:v>0.68355217922277567</c:v>
                </c:pt>
                <c:pt idx="49">
                  <c:v>0.69195688641888309</c:v>
                </c:pt>
                <c:pt idx="50">
                  <c:v>0.70080116553279226</c:v>
                </c:pt>
                <c:pt idx="51">
                  <c:v>0.71004677359923241</c:v>
                </c:pt>
                <c:pt idx="52">
                  <c:v>0.71933021371698225</c:v>
                </c:pt>
                <c:pt idx="53">
                  <c:v>0.72853926695547977</c:v>
                </c:pt>
                <c:pt idx="54">
                  <c:v>0.73904705459262665</c:v>
                </c:pt>
                <c:pt idx="55">
                  <c:v>0.74829428375239604</c:v>
                </c:pt>
                <c:pt idx="56">
                  <c:v>0.75710502645088762</c:v>
                </c:pt>
                <c:pt idx="57">
                  <c:v>0.7655621174499424</c:v>
                </c:pt>
                <c:pt idx="58">
                  <c:v>0.77522989550734678</c:v>
                </c:pt>
                <c:pt idx="59">
                  <c:v>0.78365359537610002</c:v>
                </c:pt>
                <c:pt idx="60">
                  <c:v>0.79375867269326394</c:v>
                </c:pt>
                <c:pt idx="61">
                  <c:v>0.80388082083805967</c:v>
                </c:pt>
                <c:pt idx="62">
                  <c:v>0.81407668886490425</c:v>
                </c:pt>
                <c:pt idx="63">
                  <c:v>0.82127895451988575</c:v>
                </c:pt>
                <c:pt idx="64">
                  <c:v>0.83178450076874411</c:v>
                </c:pt>
                <c:pt idx="65">
                  <c:v>0.83975006444717559</c:v>
                </c:pt>
                <c:pt idx="66">
                  <c:v>0.8494162313959005</c:v>
                </c:pt>
                <c:pt idx="67">
                  <c:v>0.85992332113577807</c:v>
                </c:pt>
                <c:pt idx="68">
                  <c:v>0.86790896473889412</c:v>
                </c:pt>
                <c:pt idx="69">
                  <c:v>0.87929289817611755</c:v>
                </c:pt>
                <c:pt idx="70">
                  <c:v>0.88815538600326993</c:v>
                </c:pt>
                <c:pt idx="71">
                  <c:v>0.89699962324491089</c:v>
                </c:pt>
                <c:pt idx="72">
                  <c:v>0.90628275812806669</c:v>
                </c:pt>
                <c:pt idx="73">
                  <c:v>0.9155472794596059</c:v>
                </c:pt>
                <c:pt idx="74">
                  <c:v>0.9247931647203711</c:v>
                </c:pt>
                <c:pt idx="75">
                  <c:v>0.93487989760554613</c:v>
                </c:pt>
                <c:pt idx="76">
                  <c:v>0.94412634280842556</c:v>
                </c:pt>
                <c:pt idx="77">
                  <c:v>0.95337303768265735</c:v>
                </c:pt>
                <c:pt idx="78">
                  <c:v>0.96261997142042799</c:v>
                </c:pt>
                <c:pt idx="79">
                  <c:v>0.97144680344177736</c:v>
                </c:pt>
                <c:pt idx="80">
                  <c:v>0.98071123024842444</c:v>
                </c:pt>
                <c:pt idx="81">
                  <c:v>0.98997565975408996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Data_Compiled!$CE$1:$CE$2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Data_Compiled!$CI$6:$CI$89</c:f>
              <c:numCache>
                <c:formatCode>General</c:formatCode>
                <c:ptCount val="84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  <c:pt idx="64">
                  <c:v>0.9797467332317995</c:v>
                </c:pt>
                <c:pt idx="65">
                  <c:v>0.99505527593854626</c:v>
                </c:pt>
                <c:pt idx="66">
                  <c:v>1.0103638186452932</c:v>
                </c:pt>
                <c:pt idx="67">
                  <c:v>1.0256723613520402</c:v>
                </c:pt>
                <c:pt idx="68">
                  <c:v>1.040980904058787</c:v>
                </c:pt>
                <c:pt idx="69">
                  <c:v>1.0562894467655337</c:v>
                </c:pt>
                <c:pt idx="70">
                  <c:v>1.0715979894722807</c:v>
                </c:pt>
                <c:pt idx="71">
                  <c:v>1.0869065321790277</c:v>
                </c:pt>
                <c:pt idx="72">
                  <c:v>1.1022150748857744</c:v>
                </c:pt>
                <c:pt idx="73">
                  <c:v>1.1175236175925212</c:v>
                </c:pt>
                <c:pt idx="74">
                  <c:v>1.1328321602992681</c:v>
                </c:pt>
                <c:pt idx="75">
                  <c:v>1.1481407030060151</c:v>
                </c:pt>
                <c:pt idx="76">
                  <c:v>1.1634492457127619</c:v>
                </c:pt>
                <c:pt idx="77">
                  <c:v>1.1787577884195086</c:v>
                </c:pt>
                <c:pt idx="78">
                  <c:v>1.1940663311262556</c:v>
                </c:pt>
                <c:pt idx="79">
                  <c:v>1.2093748738330026</c:v>
                </c:pt>
                <c:pt idx="80">
                  <c:v>1.2246834165397493</c:v>
                </c:pt>
                <c:pt idx="81">
                  <c:v>1.2399919592464963</c:v>
                </c:pt>
                <c:pt idx="82">
                  <c:v>1.2553005019532431</c:v>
                </c:pt>
                <c:pt idx="83">
                  <c:v>1.27060904465999</c:v>
                </c:pt>
              </c:numCache>
            </c:numRef>
          </c:xVal>
          <c:yVal>
            <c:numRef>
              <c:f>Data_Compiled!$CJ$6:$CJ$73</c:f>
              <c:numCache>
                <c:formatCode>General</c:formatCode>
                <c:ptCount val="68"/>
                <c:pt idx="0">
                  <c:v>0.2897157677705765</c:v>
                </c:pt>
                <c:pt idx="1">
                  <c:v>0.29584311764934701</c:v>
                </c:pt>
                <c:pt idx="2">
                  <c:v>0.30370268098763553</c:v>
                </c:pt>
                <c:pt idx="3">
                  <c:v>0.31028414071670618</c:v>
                </c:pt>
                <c:pt idx="4">
                  <c:v>0.31553144819186751</c:v>
                </c:pt>
                <c:pt idx="5">
                  <c:v>0.32385037700659869</c:v>
                </c:pt>
                <c:pt idx="6">
                  <c:v>0.331063530849734</c:v>
                </c:pt>
                <c:pt idx="7">
                  <c:v>0.33750572573062548</c:v>
                </c:pt>
                <c:pt idx="8">
                  <c:v>0.34433245945398777</c:v>
                </c:pt>
                <c:pt idx="9">
                  <c:v>0.35305556711422587</c:v>
                </c:pt>
                <c:pt idx="10">
                  <c:v>0.36063990029431148</c:v>
                </c:pt>
                <c:pt idx="11">
                  <c:v>0.3667232205554557</c:v>
                </c:pt>
                <c:pt idx="12">
                  <c:v>0.37544498885368272</c:v>
                </c:pt>
                <c:pt idx="13">
                  <c:v>0.38494059520291973</c:v>
                </c:pt>
                <c:pt idx="14">
                  <c:v>0.39289557072377201</c:v>
                </c:pt>
                <c:pt idx="15">
                  <c:v>0.40201209299038082</c:v>
                </c:pt>
                <c:pt idx="16">
                  <c:v>0.41035393761776473</c:v>
                </c:pt>
                <c:pt idx="17">
                  <c:v>0.41983364444291527</c:v>
                </c:pt>
                <c:pt idx="18">
                  <c:v>0.42816356010145534</c:v>
                </c:pt>
                <c:pt idx="19">
                  <c:v>0.43578528859905591</c:v>
                </c:pt>
                <c:pt idx="20">
                  <c:v>0.44410987334928326</c:v>
                </c:pt>
                <c:pt idx="21">
                  <c:v>0.45438334789275525</c:v>
                </c:pt>
                <c:pt idx="22">
                  <c:v>0.46312504108836761</c:v>
                </c:pt>
                <c:pt idx="23">
                  <c:v>0.4722235481120286</c:v>
                </c:pt>
                <c:pt idx="24">
                  <c:v>0.48282890026868203</c:v>
                </c:pt>
                <c:pt idx="25">
                  <c:v>0.49384416994434627</c:v>
                </c:pt>
                <c:pt idx="26">
                  <c:v>0.50519949560726618</c:v>
                </c:pt>
                <c:pt idx="27">
                  <c:v>0.51546503901593421</c:v>
                </c:pt>
                <c:pt idx="28">
                  <c:v>0.52455494546641634</c:v>
                </c:pt>
                <c:pt idx="29">
                  <c:v>0.53555986106426889</c:v>
                </c:pt>
                <c:pt idx="30">
                  <c:v>0.54617641551019624</c:v>
                </c:pt>
                <c:pt idx="31">
                  <c:v>0.55452713163590206</c:v>
                </c:pt>
                <c:pt idx="32">
                  <c:v>0.56489400165066783</c:v>
                </c:pt>
                <c:pt idx="33">
                  <c:v>0.57515626021784461</c:v>
                </c:pt>
                <c:pt idx="34">
                  <c:v>0.58614677212963284</c:v>
                </c:pt>
                <c:pt idx="35">
                  <c:v>0.5971668956961923</c:v>
                </c:pt>
                <c:pt idx="36">
                  <c:v>0.60926663613629817</c:v>
                </c:pt>
                <c:pt idx="37">
                  <c:v>0.62100411253385901</c:v>
                </c:pt>
                <c:pt idx="38">
                  <c:v>0.63198519568095513</c:v>
                </c:pt>
                <c:pt idx="39">
                  <c:v>0.64185333267611577</c:v>
                </c:pt>
                <c:pt idx="40">
                  <c:v>0.65174611981095121</c:v>
                </c:pt>
                <c:pt idx="41">
                  <c:v>0.66277780292527166</c:v>
                </c:pt>
                <c:pt idx="42">
                  <c:v>0.67340422965244584</c:v>
                </c:pt>
                <c:pt idx="43">
                  <c:v>0.68476250717197829</c:v>
                </c:pt>
                <c:pt idx="44">
                  <c:v>0.69500985300260421</c:v>
                </c:pt>
                <c:pt idx="45">
                  <c:v>0.70715249211892051</c:v>
                </c:pt>
                <c:pt idx="46">
                  <c:v>0.71853701415891724</c:v>
                </c:pt>
                <c:pt idx="47">
                  <c:v>0.73035413744723165</c:v>
                </c:pt>
                <c:pt idx="48">
                  <c:v>0.74290419880174119</c:v>
                </c:pt>
                <c:pt idx="49">
                  <c:v>0.7516809328399916</c:v>
                </c:pt>
                <c:pt idx="50">
                  <c:v>0.7630497756052993</c:v>
                </c:pt>
                <c:pt idx="51">
                  <c:v>0.77290312911055248</c:v>
                </c:pt>
                <c:pt idx="52">
                  <c:v>0.78428745569458669</c:v>
                </c:pt>
                <c:pt idx="53">
                  <c:v>0.79635949599660527</c:v>
                </c:pt>
                <c:pt idx="54">
                  <c:v>0.80846339625558472</c:v>
                </c:pt>
                <c:pt idx="55">
                  <c:v>0.82058166774704167</c:v>
                </c:pt>
                <c:pt idx="56">
                  <c:v>0.83161150751102142</c:v>
                </c:pt>
                <c:pt idx="57">
                  <c:v>0.84336275598975796</c:v>
                </c:pt>
                <c:pt idx="58">
                  <c:v>0.85358606346085109</c:v>
                </c:pt>
                <c:pt idx="59">
                  <c:v>0.86422426583151546</c:v>
                </c:pt>
                <c:pt idx="60">
                  <c:v>0.87559686576268314</c:v>
                </c:pt>
                <c:pt idx="61">
                  <c:v>0.88773954025895974</c:v>
                </c:pt>
                <c:pt idx="62">
                  <c:v>0.89848176944272873</c:v>
                </c:pt>
                <c:pt idx="63">
                  <c:v>0.91063827839796552</c:v>
                </c:pt>
                <c:pt idx="64">
                  <c:v>0.92240172505702822</c:v>
                </c:pt>
                <c:pt idx="65">
                  <c:v>0.93374495650891276</c:v>
                </c:pt>
                <c:pt idx="66">
                  <c:v>0.94435808875038274</c:v>
                </c:pt>
                <c:pt idx="67">
                  <c:v>0.95494591356715686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Data_Compiled!$CS$1:$CS$2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Data_Compiled!$CW$6:$CW$84</c:f>
              <c:numCache>
                <c:formatCode>General</c:formatCode>
                <c:ptCount val="79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</c:numCache>
            </c:numRef>
          </c:xVal>
          <c:yVal>
            <c:numRef>
              <c:f>Data_Compiled!$CX$6:$CX$84</c:f>
              <c:numCache>
                <c:formatCode>General</c:formatCode>
                <c:ptCount val="79"/>
                <c:pt idx="0">
                  <c:v>0.34587169316639688</c:v>
                </c:pt>
                <c:pt idx="1">
                  <c:v>0.34837295674939966</c:v>
                </c:pt>
                <c:pt idx="2">
                  <c:v>0.35157650629605219</c:v>
                </c:pt>
                <c:pt idx="3">
                  <c:v>0.35389090420923758</c:v>
                </c:pt>
                <c:pt idx="4">
                  <c:v>0.35752649139309273</c:v>
                </c:pt>
                <c:pt idx="5">
                  <c:v>0.36050996298472648</c:v>
                </c:pt>
                <c:pt idx="6">
                  <c:v>0.36434356478404245</c:v>
                </c:pt>
                <c:pt idx="7">
                  <c:v>0.36754437686549729</c:v>
                </c:pt>
                <c:pt idx="8">
                  <c:v>0.37145503290124443</c:v>
                </c:pt>
                <c:pt idx="9">
                  <c:v>0.374864323618669</c:v>
                </c:pt>
                <c:pt idx="10">
                  <c:v>0.37977565158470011</c:v>
                </c:pt>
                <c:pt idx="11">
                  <c:v>0.38321788644858601</c:v>
                </c:pt>
                <c:pt idx="12">
                  <c:v>0.38810358059957961</c:v>
                </c:pt>
                <c:pt idx="13">
                  <c:v>0.39229238869475824</c:v>
                </c:pt>
                <c:pt idx="14">
                  <c:v>0.3967276307938517</c:v>
                </c:pt>
                <c:pt idx="15">
                  <c:v>0.40187044173617142</c:v>
                </c:pt>
                <c:pt idx="16">
                  <c:v>0.40725955837670258</c:v>
                </c:pt>
                <c:pt idx="17">
                  <c:v>0.41217105869280141</c:v>
                </c:pt>
                <c:pt idx="18">
                  <c:v>0.41707115492752572</c:v>
                </c:pt>
                <c:pt idx="19">
                  <c:v>0.42270709943268014</c:v>
                </c:pt>
                <c:pt idx="20">
                  <c:v>0.42809867587006134</c:v>
                </c:pt>
                <c:pt idx="21">
                  <c:v>0.43324568086971671</c:v>
                </c:pt>
                <c:pt idx="22">
                  <c:v>0.43887525497698759</c:v>
                </c:pt>
                <c:pt idx="23">
                  <c:v>0.44500410051520728</c:v>
                </c:pt>
                <c:pt idx="24">
                  <c:v>0.45092018248379323</c:v>
                </c:pt>
                <c:pt idx="25">
                  <c:v>0.45704786523224666</c:v>
                </c:pt>
                <c:pt idx="26">
                  <c:v>0.46366623534114698</c:v>
                </c:pt>
                <c:pt idx="27">
                  <c:v>0.47004786682337818</c:v>
                </c:pt>
                <c:pt idx="28">
                  <c:v>0.4764214423709186</c:v>
                </c:pt>
                <c:pt idx="29">
                  <c:v>0.48304049195869408</c:v>
                </c:pt>
                <c:pt idx="30">
                  <c:v>0.48966715897121005</c:v>
                </c:pt>
                <c:pt idx="31">
                  <c:v>0.49653898971616334</c:v>
                </c:pt>
                <c:pt idx="32">
                  <c:v>0.50315114389975157</c:v>
                </c:pt>
                <c:pt idx="33">
                  <c:v>0.51026126553315232</c:v>
                </c:pt>
                <c:pt idx="34">
                  <c:v>0.51713976967337272</c:v>
                </c:pt>
                <c:pt idx="35">
                  <c:v>0.52450909177009264</c:v>
                </c:pt>
                <c:pt idx="36">
                  <c:v>0.53210216032746172</c:v>
                </c:pt>
                <c:pt idx="37">
                  <c:v>0.53896716069973527</c:v>
                </c:pt>
                <c:pt idx="38">
                  <c:v>0.54607752286850708</c:v>
                </c:pt>
                <c:pt idx="39">
                  <c:v>0.55294910516626705</c:v>
                </c:pt>
                <c:pt idx="40">
                  <c:v>0.56006589257163664</c:v>
                </c:pt>
                <c:pt idx="41">
                  <c:v>0.56741538774803135</c:v>
                </c:pt>
                <c:pt idx="42">
                  <c:v>0.57502862427787771</c:v>
                </c:pt>
                <c:pt idx="43">
                  <c:v>0.58238434400999062</c:v>
                </c:pt>
                <c:pt idx="44">
                  <c:v>0.59048182451273734</c:v>
                </c:pt>
                <c:pt idx="45">
                  <c:v>0.59809525120206519</c:v>
                </c:pt>
                <c:pt idx="46">
                  <c:v>0.60594123749394335</c:v>
                </c:pt>
                <c:pt idx="47">
                  <c:v>0.61305179571368462</c:v>
                </c:pt>
                <c:pt idx="48">
                  <c:v>0.62065888617495701</c:v>
                </c:pt>
                <c:pt idx="49">
                  <c:v>0.62848819142064904</c:v>
                </c:pt>
                <c:pt idx="50">
                  <c:v>0.63586698003314102</c:v>
                </c:pt>
                <c:pt idx="51">
                  <c:v>0.64373177167159146</c:v>
                </c:pt>
                <c:pt idx="52">
                  <c:v>0.651571528129125</c:v>
                </c:pt>
                <c:pt idx="53">
                  <c:v>0.65966296825281745</c:v>
                </c:pt>
                <c:pt idx="54">
                  <c:v>0.66704365472272442</c:v>
                </c:pt>
                <c:pt idx="55">
                  <c:v>0.67463802970821107</c:v>
                </c:pt>
                <c:pt idx="56">
                  <c:v>0.6819937863223301</c:v>
                </c:pt>
                <c:pt idx="57">
                  <c:v>0.6903245795065257</c:v>
                </c:pt>
                <c:pt idx="58">
                  <c:v>0.69817679129026811</c:v>
                </c:pt>
                <c:pt idx="59">
                  <c:v>0.70626286208034661</c:v>
                </c:pt>
                <c:pt idx="60">
                  <c:v>0.71435474485266059</c:v>
                </c:pt>
                <c:pt idx="61">
                  <c:v>0.72195628876415208</c:v>
                </c:pt>
                <c:pt idx="62">
                  <c:v>0.72981933515509478</c:v>
                </c:pt>
                <c:pt idx="63">
                  <c:v>0.73721147020041089</c:v>
                </c:pt>
                <c:pt idx="64">
                  <c:v>0.74506381901544283</c:v>
                </c:pt>
                <c:pt idx="65">
                  <c:v>0.75266455584129821</c:v>
                </c:pt>
                <c:pt idx="66">
                  <c:v>0.7612588919499268</c:v>
                </c:pt>
                <c:pt idx="67">
                  <c:v>0.76885959702016515</c:v>
                </c:pt>
                <c:pt idx="68">
                  <c:v>0.77670558370606546</c:v>
                </c:pt>
                <c:pt idx="69">
                  <c:v>0.78406752799862978</c:v>
                </c:pt>
                <c:pt idx="70">
                  <c:v>0.79216504070023519</c:v>
                </c:pt>
                <c:pt idx="71">
                  <c:v>0.79952699651783432</c:v>
                </c:pt>
                <c:pt idx="72">
                  <c:v>0.80737933043577159</c:v>
                </c:pt>
                <c:pt idx="73">
                  <c:v>0.81570949129554149</c:v>
                </c:pt>
                <c:pt idx="74">
                  <c:v>0.82331659416535297</c:v>
                </c:pt>
                <c:pt idx="75">
                  <c:v>0.83140795169220649</c:v>
                </c:pt>
                <c:pt idx="76">
                  <c:v>0.83899728830928433</c:v>
                </c:pt>
                <c:pt idx="77">
                  <c:v>0.84610258336098387</c:v>
                </c:pt>
                <c:pt idx="78">
                  <c:v>0.84978069041579052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Data_Compiled!$DG$1:$DG$2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Data_Compiled!$DK$6:$DK$70</c:f>
              <c:numCache>
                <c:formatCode>General</c:formatCode>
                <c:ptCount val="65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</c:numCache>
            </c:numRef>
          </c:xVal>
          <c:yVal>
            <c:numRef>
              <c:f>Data_Compiled!$DL$6:$DL$70</c:f>
              <c:numCache>
                <c:formatCode>General</c:formatCode>
                <c:ptCount val="65"/>
                <c:pt idx="0">
                  <c:v>0.26918366958801138</c:v>
                </c:pt>
                <c:pt idx="1">
                  <c:v>0.27249731059394255</c:v>
                </c:pt>
                <c:pt idx="2">
                  <c:v>0.27461455822282915</c:v>
                </c:pt>
                <c:pt idx="3">
                  <c:v>0.27737291773263734</c:v>
                </c:pt>
                <c:pt idx="4">
                  <c:v>0.28008425844872259</c:v>
                </c:pt>
                <c:pt idx="5">
                  <c:v>0.2830620662476781</c:v>
                </c:pt>
                <c:pt idx="6">
                  <c:v>0.28672358919291557</c:v>
                </c:pt>
                <c:pt idx="7">
                  <c:v>0.28965328291825665</c:v>
                </c:pt>
                <c:pt idx="8">
                  <c:v>0.29385776096560623</c:v>
                </c:pt>
                <c:pt idx="9">
                  <c:v>0.29716111439797083</c:v>
                </c:pt>
                <c:pt idx="10">
                  <c:v>0.30175085190732498</c:v>
                </c:pt>
                <c:pt idx="11">
                  <c:v>0.30542363751160045</c:v>
                </c:pt>
                <c:pt idx="12">
                  <c:v>0.31000926605582824</c:v>
                </c:pt>
                <c:pt idx="13">
                  <c:v>0.31405685556068297</c:v>
                </c:pt>
                <c:pt idx="14">
                  <c:v>0.31922800392460438</c:v>
                </c:pt>
                <c:pt idx="15">
                  <c:v>0.32401046881526879</c:v>
                </c:pt>
                <c:pt idx="16">
                  <c:v>0.32915261458597084</c:v>
                </c:pt>
                <c:pt idx="17">
                  <c:v>0.3342889804717698</c:v>
                </c:pt>
                <c:pt idx="18">
                  <c:v>0.33924914204486711</c:v>
                </c:pt>
                <c:pt idx="19">
                  <c:v>0.3451338605876923</c:v>
                </c:pt>
                <c:pt idx="20">
                  <c:v>0.35048675574709964</c:v>
                </c:pt>
                <c:pt idx="21">
                  <c:v>0.3560111813416893</c:v>
                </c:pt>
                <c:pt idx="22">
                  <c:v>0.36224285753231061</c:v>
                </c:pt>
                <c:pt idx="23">
                  <c:v>0.36774849834668172</c:v>
                </c:pt>
                <c:pt idx="24">
                  <c:v>0.37437373662837098</c:v>
                </c:pt>
                <c:pt idx="25">
                  <c:v>0.38044217220902071</c:v>
                </c:pt>
                <c:pt idx="26">
                  <c:v>0.38687244593262926</c:v>
                </c:pt>
                <c:pt idx="27">
                  <c:v>0.39348173695726862</c:v>
                </c:pt>
                <c:pt idx="28">
                  <c:v>0.39991762130580538</c:v>
                </c:pt>
                <c:pt idx="29">
                  <c:v>0.40634414692125942</c:v>
                </c:pt>
                <c:pt idx="30">
                  <c:v>0.41333581328019708</c:v>
                </c:pt>
                <c:pt idx="31">
                  <c:v>0.4194041859707236</c:v>
                </c:pt>
                <c:pt idx="32">
                  <c:v>0.42657504361265569</c:v>
                </c:pt>
                <c:pt idx="33">
                  <c:v>0.43357726027235594</c:v>
                </c:pt>
                <c:pt idx="34">
                  <c:v>0.44055912237994177</c:v>
                </c:pt>
                <c:pt idx="35">
                  <c:v>0.44772494803349577</c:v>
                </c:pt>
                <c:pt idx="36">
                  <c:v>0.45506563954161811</c:v>
                </c:pt>
                <c:pt idx="37">
                  <c:v>0.46205719595427097</c:v>
                </c:pt>
                <c:pt idx="38">
                  <c:v>0.46940733079470526</c:v>
                </c:pt>
                <c:pt idx="39">
                  <c:v>0.47658265746564249</c:v>
                </c:pt>
                <c:pt idx="40">
                  <c:v>0.48356527046113429</c:v>
                </c:pt>
                <c:pt idx="41">
                  <c:v>0.49054801474816656</c:v>
                </c:pt>
                <c:pt idx="42">
                  <c:v>0.49807419123207891</c:v>
                </c:pt>
                <c:pt idx="43">
                  <c:v>0.50560871779155736</c:v>
                </c:pt>
                <c:pt idx="44">
                  <c:v>0.51298368390485682</c:v>
                </c:pt>
                <c:pt idx="45">
                  <c:v>0.52035221014463295</c:v>
                </c:pt>
                <c:pt idx="46">
                  <c:v>0.52788115140777547</c:v>
                </c:pt>
                <c:pt idx="47">
                  <c:v>0.53578251205340666</c:v>
                </c:pt>
                <c:pt idx="48">
                  <c:v>0.54368837853945307</c:v>
                </c:pt>
                <c:pt idx="49">
                  <c:v>0.55103021623163784</c:v>
                </c:pt>
                <c:pt idx="50">
                  <c:v>0.55857270106384949</c:v>
                </c:pt>
                <c:pt idx="51">
                  <c:v>0.56646646681318813</c:v>
                </c:pt>
                <c:pt idx="52">
                  <c:v>0.57382900165224293</c:v>
                </c:pt>
                <c:pt idx="53">
                  <c:v>0.58154705003728191</c:v>
                </c:pt>
                <c:pt idx="54">
                  <c:v>0.58945291109047082</c:v>
                </c:pt>
                <c:pt idx="55">
                  <c:v>0.59735480899068594</c:v>
                </c:pt>
                <c:pt idx="56">
                  <c:v>0.60526463438481637</c:v>
                </c:pt>
                <c:pt idx="57">
                  <c:v>0.61279898737715632</c:v>
                </c:pt>
                <c:pt idx="58">
                  <c:v>0.62032961562953048</c:v>
                </c:pt>
                <c:pt idx="59">
                  <c:v>0.62878305066000795</c:v>
                </c:pt>
                <c:pt idx="60">
                  <c:v>0.63615303230134701</c:v>
                </c:pt>
                <c:pt idx="61">
                  <c:v>0.64423865052425489</c:v>
                </c:pt>
                <c:pt idx="62">
                  <c:v>0.65177304972224626</c:v>
                </c:pt>
                <c:pt idx="63">
                  <c:v>0.65987473199037372</c:v>
                </c:pt>
                <c:pt idx="64">
                  <c:v>0.66740098851249496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Data_Compiled!$DU$1:$DU$2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Data_Compiled!$DY$6:$DY$69</c:f>
              <c:numCache>
                <c:formatCode>General</c:formatCode>
                <c:ptCount val="64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</c:numCache>
            </c:numRef>
          </c:xVal>
          <c:yVal>
            <c:numRef>
              <c:f>Data_Compiled!$DZ$6:$DZ$69</c:f>
              <c:numCache>
                <c:formatCode>General</c:formatCode>
                <c:ptCount val="64"/>
                <c:pt idx="0">
                  <c:v>0.23279959403145947</c:v>
                </c:pt>
                <c:pt idx="1">
                  <c:v>0.23501345670248108</c:v>
                </c:pt>
                <c:pt idx="2">
                  <c:v>0.2364756897870747</c:v>
                </c:pt>
                <c:pt idx="3">
                  <c:v>0.23963458513691224</c:v>
                </c:pt>
                <c:pt idx="4">
                  <c:v>0.24194463809756162</c:v>
                </c:pt>
                <c:pt idx="5">
                  <c:v>0.24428960873029015</c:v>
                </c:pt>
                <c:pt idx="6">
                  <c:v>0.24737237424282738</c:v>
                </c:pt>
                <c:pt idx="7">
                  <c:v>0.25139079909660389</c:v>
                </c:pt>
                <c:pt idx="8">
                  <c:v>0.25438619057519934</c:v>
                </c:pt>
                <c:pt idx="9">
                  <c:v>0.25860702081524722</c:v>
                </c:pt>
                <c:pt idx="10">
                  <c:v>0.26196701708916992</c:v>
                </c:pt>
                <c:pt idx="11">
                  <c:v>0.26684123725838588</c:v>
                </c:pt>
                <c:pt idx="12">
                  <c:v>0.27054800433533149</c:v>
                </c:pt>
                <c:pt idx="13">
                  <c:v>0.27524248556941827</c:v>
                </c:pt>
                <c:pt idx="14">
                  <c:v>0.27961619623870598</c:v>
                </c:pt>
                <c:pt idx="15">
                  <c:v>0.28416961354693526</c:v>
                </c:pt>
                <c:pt idx="16">
                  <c:v>0.28937434423240871</c:v>
                </c:pt>
                <c:pt idx="17">
                  <c:v>0.29376376628519385</c:v>
                </c:pt>
                <c:pt idx="18">
                  <c:v>0.29914718895692538</c:v>
                </c:pt>
                <c:pt idx="19">
                  <c:v>0.30385802157835329</c:v>
                </c:pt>
                <c:pt idx="20">
                  <c:v>0.30926288964619147</c:v>
                </c:pt>
                <c:pt idx="21">
                  <c:v>0.31447230536016818</c:v>
                </c:pt>
                <c:pt idx="22">
                  <c:v>0.3195195384340862</c:v>
                </c:pt>
                <c:pt idx="23">
                  <c:v>0.32508160657879642</c:v>
                </c:pt>
                <c:pt idx="24">
                  <c:v>0.33080684762590995</c:v>
                </c:pt>
                <c:pt idx="25">
                  <c:v>0.33702701629042603</c:v>
                </c:pt>
                <c:pt idx="26">
                  <c:v>0.34342078565964268</c:v>
                </c:pt>
                <c:pt idx="27">
                  <c:v>0.34948251959016524</c:v>
                </c:pt>
                <c:pt idx="28">
                  <c:v>0.3558949294322985</c:v>
                </c:pt>
                <c:pt idx="29">
                  <c:v>0.36279296335837408</c:v>
                </c:pt>
                <c:pt idx="30">
                  <c:v>0.36918206417740324</c:v>
                </c:pt>
                <c:pt idx="31">
                  <c:v>0.37557605268742572</c:v>
                </c:pt>
                <c:pt idx="32">
                  <c:v>0.38214256545045139</c:v>
                </c:pt>
                <c:pt idx="33">
                  <c:v>0.38853672052347765</c:v>
                </c:pt>
                <c:pt idx="34">
                  <c:v>0.39461128751806679</c:v>
                </c:pt>
                <c:pt idx="35">
                  <c:v>0.40067303031168255</c:v>
                </c:pt>
                <c:pt idx="36">
                  <c:v>0.40723507264376507</c:v>
                </c:pt>
                <c:pt idx="37">
                  <c:v>0.414125686329813</c:v>
                </c:pt>
                <c:pt idx="38">
                  <c:v>0.42106484459610316</c:v>
                </c:pt>
                <c:pt idx="39">
                  <c:v>0.42810815933002166</c:v>
                </c:pt>
                <c:pt idx="40">
                  <c:v>0.4350154748886037</c:v>
                </c:pt>
                <c:pt idx="41">
                  <c:v>0.44258318392012302</c:v>
                </c:pt>
                <c:pt idx="42">
                  <c:v>0.44965449536956936</c:v>
                </c:pt>
                <c:pt idx="43">
                  <c:v>0.45688623670869577</c:v>
                </c:pt>
                <c:pt idx="44">
                  <c:v>0.46377841427636485</c:v>
                </c:pt>
                <c:pt idx="45">
                  <c:v>0.47101796781828542</c:v>
                </c:pt>
                <c:pt idx="46">
                  <c:v>0.47809276449575783</c:v>
                </c:pt>
                <c:pt idx="47">
                  <c:v>0.48466287458030061</c:v>
                </c:pt>
                <c:pt idx="48">
                  <c:v>0.49123702243116724</c:v>
                </c:pt>
                <c:pt idx="49">
                  <c:v>0.4984727120512335</c:v>
                </c:pt>
                <c:pt idx="50">
                  <c:v>0.50555601730982214</c:v>
                </c:pt>
                <c:pt idx="51">
                  <c:v>0.51312803062952106</c:v>
                </c:pt>
                <c:pt idx="52">
                  <c:v>0.520696275098113</c:v>
                </c:pt>
                <c:pt idx="53">
                  <c:v>0.52811607333711563</c:v>
                </c:pt>
                <c:pt idx="54">
                  <c:v>0.53603287346675987</c:v>
                </c:pt>
                <c:pt idx="55">
                  <c:v>0.54327244487028048</c:v>
                </c:pt>
                <c:pt idx="56">
                  <c:v>0.55050787030171078</c:v>
                </c:pt>
                <c:pt idx="57">
                  <c:v>0.55758332428672819</c:v>
                </c:pt>
                <c:pt idx="58">
                  <c:v>0.56515529265298792</c:v>
                </c:pt>
                <c:pt idx="59">
                  <c:v>0.57237547390064969</c:v>
                </c:pt>
                <c:pt idx="60">
                  <c:v>0.57979471498303414</c:v>
                </c:pt>
                <c:pt idx="61">
                  <c:v>0.58685462344443218</c:v>
                </c:pt>
                <c:pt idx="62">
                  <c:v>0.59459902834492251</c:v>
                </c:pt>
                <c:pt idx="63">
                  <c:v>0.60166310741542017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Data_Compiled!$FY$1:$FY$2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Data_Compiled!$GC$6:$GC$87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Data_Compiled!$GD$6:$GD$84</c:f>
              <c:numCache>
                <c:formatCode>General</c:formatCode>
                <c:ptCount val="79"/>
                <c:pt idx="0">
                  <c:v>0.28775630234221838</c:v>
                </c:pt>
                <c:pt idx="1">
                  <c:v>0.29267221298275803</c:v>
                </c:pt>
                <c:pt idx="2">
                  <c:v>0.2984263326600588</c:v>
                </c:pt>
                <c:pt idx="3">
                  <c:v>0.30166059734074924</c:v>
                </c:pt>
                <c:pt idx="4">
                  <c:v>0.3075939628324213</c:v>
                </c:pt>
                <c:pt idx="5">
                  <c:v>0.31304445682811177</c:v>
                </c:pt>
                <c:pt idx="6">
                  <c:v>0.31729724880899318</c:v>
                </c:pt>
                <c:pt idx="7">
                  <c:v>0.32317512673659998</c:v>
                </c:pt>
                <c:pt idx="8">
                  <c:v>0.33073359625377075</c:v>
                </c:pt>
                <c:pt idx="9">
                  <c:v>0.33595005882269141</c:v>
                </c:pt>
                <c:pt idx="10">
                  <c:v>0.34085724001792234</c:v>
                </c:pt>
                <c:pt idx="11">
                  <c:v>0.34708310476340354</c:v>
                </c:pt>
                <c:pt idx="12">
                  <c:v>0.35364254750992813</c:v>
                </c:pt>
                <c:pt idx="13">
                  <c:v>0.35920387692797279</c:v>
                </c:pt>
                <c:pt idx="14">
                  <c:v>0.36706903578738959</c:v>
                </c:pt>
                <c:pt idx="15">
                  <c:v>0.3736233765628959</c:v>
                </c:pt>
                <c:pt idx="16">
                  <c:v>0.38313003658315253</c:v>
                </c:pt>
                <c:pt idx="17">
                  <c:v>0.39066478583186087</c:v>
                </c:pt>
                <c:pt idx="18">
                  <c:v>0.39656179118616353</c:v>
                </c:pt>
                <c:pt idx="19">
                  <c:v>0.40508453382800952</c:v>
                </c:pt>
                <c:pt idx="20">
                  <c:v>0.41295888359203664</c:v>
                </c:pt>
                <c:pt idx="21">
                  <c:v>0.42180320930308235</c:v>
                </c:pt>
                <c:pt idx="22">
                  <c:v>0.43133829997287554</c:v>
                </c:pt>
                <c:pt idx="23">
                  <c:v>0.43821208228525865</c:v>
                </c:pt>
                <c:pt idx="24">
                  <c:v>0.44740024284540031</c:v>
                </c:pt>
                <c:pt idx="25">
                  <c:v>0.45495155523107661</c:v>
                </c:pt>
                <c:pt idx="26">
                  <c:v>0.46314220343117091</c:v>
                </c:pt>
                <c:pt idx="27">
                  <c:v>0.47167706928683978</c:v>
                </c:pt>
                <c:pt idx="28">
                  <c:v>0.48085893458329171</c:v>
                </c:pt>
                <c:pt idx="29">
                  <c:v>0.49064098955813384</c:v>
                </c:pt>
                <c:pt idx="30">
                  <c:v>0.50279441472100583</c:v>
                </c:pt>
                <c:pt idx="31">
                  <c:v>0.51164111907663856</c:v>
                </c:pt>
                <c:pt idx="32">
                  <c:v>0.52017417099918117</c:v>
                </c:pt>
                <c:pt idx="33">
                  <c:v>0.52969103531665573</c:v>
                </c:pt>
                <c:pt idx="34">
                  <c:v>0.54051910855585472</c:v>
                </c:pt>
                <c:pt idx="35">
                  <c:v>0.55166659358680237</c:v>
                </c:pt>
                <c:pt idx="36">
                  <c:v>0.5615216745042676</c:v>
                </c:pt>
                <c:pt idx="37">
                  <c:v>0.57069437576631632</c:v>
                </c:pt>
                <c:pt idx="38">
                  <c:v>0.58018628486914492</c:v>
                </c:pt>
                <c:pt idx="39">
                  <c:v>0.58903207030052462</c:v>
                </c:pt>
                <c:pt idx="40">
                  <c:v>0.59824024398724296</c:v>
                </c:pt>
                <c:pt idx="41">
                  <c:v>0.60908977741975967</c:v>
                </c:pt>
                <c:pt idx="42">
                  <c:v>0.62053533409138495</c:v>
                </c:pt>
                <c:pt idx="43">
                  <c:v>0.62972690304710754</c:v>
                </c:pt>
                <c:pt idx="44">
                  <c:v>0.63924647230796938</c:v>
                </c:pt>
                <c:pt idx="45">
                  <c:v>0.64973886672572356</c:v>
                </c:pt>
                <c:pt idx="46">
                  <c:v>0.66125654015290414</c:v>
                </c:pt>
                <c:pt idx="47">
                  <c:v>0.6724152721295521</c:v>
                </c:pt>
                <c:pt idx="48">
                  <c:v>0.68290759777577881</c:v>
                </c:pt>
                <c:pt idx="49">
                  <c:v>0.6917509844968398</c:v>
                </c:pt>
                <c:pt idx="50">
                  <c:v>0.70158826363488536</c:v>
                </c:pt>
                <c:pt idx="51">
                  <c:v>0.71243091937343395</c:v>
                </c:pt>
                <c:pt idx="52">
                  <c:v>0.7229117447079656</c:v>
                </c:pt>
                <c:pt idx="53">
                  <c:v>0.73339287356100868</c:v>
                </c:pt>
                <c:pt idx="54">
                  <c:v>0.74390783922809534</c:v>
                </c:pt>
                <c:pt idx="55">
                  <c:v>0.75337329226113026</c:v>
                </c:pt>
                <c:pt idx="56">
                  <c:v>0.76482763767469752</c:v>
                </c:pt>
                <c:pt idx="57">
                  <c:v>0.77697852613973106</c:v>
                </c:pt>
                <c:pt idx="58">
                  <c:v>0.78852051569585468</c:v>
                </c:pt>
                <c:pt idx="59">
                  <c:v>0.79806655486422418</c:v>
                </c:pt>
                <c:pt idx="60">
                  <c:v>0.80858388188333918</c:v>
                </c:pt>
                <c:pt idx="61">
                  <c:v>0.81877437647335249</c:v>
                </c:pt>
                <c:pt idx="62">
                  <c:v>0.82892590049170145</c:v>
                </c:pt>
                <c:pt idx="63">
                  <c:v>0.84071513699815603</c:v>
                </c:pt>
                <c:pt idx="64">
                  <c:v>0.85089245643889544</c:v>
                </c:pt>
                <c:pt idx="65">
                  <c:v>0.86071692914349585</c:v>
                </c:pt>
                <c:pt idx="66">
                  <c:v>0.87217912634803285</c:v>
                </c:pt>
                <c:pt idx="67">
                  <c:v>0.88433365005110787</c:v>
                </c:pt>
                <c:pt idx="68">
                  <c:v>0.89514079666283186</c:v>
                </c:pt>
                <c:pt idx="69">
                  <c:v>0.90462611269361826</c:v>
                </c:pt>
                <c:pt idx="70">
                  <c:v>0.91553389559503939</c:v>
                </c:pt>
                <c:pt idx="71">
                  <c:v>0.92603908560022319</c:v>
                </c:pt>
                <c:pt idx="72">
                  <c:v>0.93717280315338092</c:v>
                </c:pt>
                <c:pt idx="73">
                  <c:v>0.94700987673402448</c:v>
                </c:pt>
                <c:pt idx="74">
                  <c:v>0.95709933312583551</c:v>
                </c:pt>
                <c:pt idx="75">
                  <c:v>0.96790715801638338</c:v>
                </c:pt>
                <c:pt idx="76">
                  <c:v>0.97967479489841425</c:v>
                </c:pt>
                <c:pt idx="77">
                  <c:v>0.99083357801743965</c:v>
                </c:pt>
                <c:pt idx="78">
                  <c:v>1.0023434320709905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Data_Compiled!$GM$1:$GM$2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Data_Compiled!$GQ$6:$GQ$22</c:f>
              <c:numCache>
                <c:formatCode>General</c:formatCode>
                <c:ptCount val="17"/>
                <c:pt idx="0">
                  <c:v>0</c:v>
                </c:pt>
                <c:pt idx="1">
                  <c:v>2.947587622791837E-2</c:v>
                </c:pt>
                <c:pt idx="2">
                  <c:v>5.895175245583674E-2</c:v>
                </c:pt>
                <c:pt idx="3">
                  <c:v>8.8427628683755116E-2</c:v>
                </c:pt>
                <c:pt idx="4">
                  <c:v>0.11790350491167348</c:v>
                </c:pt>
                <c:pt idx="5">
                  <c:v>0.14737938113959184</c:v>
                </c:pt>
                <c:pt idx="6">
                  <c:v>0.17685525736751023</c:v>
                </c:pt>
                <c:pt idx="7">
                  <c:v>0.2063311335954286</c:v>
                </c:pt>
                <c:pt idx="8">
                  <c:v>0.23580700982334696</c:v>
                </c:pt>
                <c:pt idx="9">
                  <c:v>0.26528288605126532</c:v>
                </c:pt>
                <c:pt idx="10">
                  <c:v>0.29475876227918368</c:v>
                </c:pt>
                <c:pt idx="11">
                  <c:v>0.32423463850710205</c:v>
                </c:pt>
                <c:pt idx="12">
                  <c:v>0.35371051473502046</c:v>
                </c:pt>
                <c:pt idx="13">
                  <c:v>0.38318639096293883</c:v>
                </c:pt>
                <c:pt idx="14">
                  <c:v>0.41266226719085719</c:v>
                </c:pt>
                <c:pt idx="15">
                  <c:v>0.44213814341877555</c:v>
                </c:pt>
                <c:pt idx="16">
                  <c:v>0.47161401964669392</c:v>
                </c:pt>
              </c:numCache>
            </c:numRef>
          </c:xVal>
          <c:yVal>
            <c:numRef>
              <c:f>Data_Compiled!$GR$6:$GR$21</c:f>
              <c:numCache>
                <c:formatCode>General</c:formatCode>
                <c:ptCount val="16"/>
                <c:pt idx="0">
                  <c:v>0.22743490453466955</c:v>
                </c:pt>
                <c:pt idx="1">
                  <c:v>0.23246276307500077</c:v>
                </c:pt>
                <c:pt idx="2">
                  <c:v>0.24140786539506506</c:v>
                </c:pt>
                <c:pt idx="3">
                  <c:v>0.25284406654830482</c:v>
                </c:pt>
                <c:pt idx="4">
                  <c:v>0.26753384617999088</c:v>
                </c:pt>
                <c:pt idx="5">
                  <c:v>0.28430232828468777</c:v>
                </c:pt>
                <c:pt idx="6">
                  <c:v>0.30340344110969208</c:v>
                </c:pt>
                <c:pt idx="7">
                  <c:v>0.32294480310855739</c:v>
                </c:pt>
                <c:pt idx="8">
                  <c:v>0.34484185696432695</c:v>
                </c:pt>
                <c:pt idx="9">
                  <c:v>0.36820835739067381</c:v>
                </c:pt>
                <c:pt idx="10">
                  <c:v>0.39302542585307532</c:v>
                </c:pt>
                <c:pt idx="11">
                  <c:v>0.41799738398618697</c:v>
                </c:pt>
                <c:pt idx="12">
                  <c:v>0.44354481288069608</c:v>
                </c:pt>
                <c:pt idx="13">
                  <c:v>0.46983315011478288</c:v>
                </c:pt>
                <c:pt idx="14">
                  <c:v>0.49697436511117954</c:v>
                </c:pt>
                <c:pt idx="15">
                  <c:v>0.523832826337848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Data_Compiled!$GZ$1:$GZ$2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Data_Compiled!$HD$6:$HD$34</c:f>
              <c:numCache>
                <c:formatCode>General</c:formatCode>
                <c:ptCount val="29"/>
                <c:pt idx="0">
                  <c:v>0</c:v>
                </c:pt>
                <c:pt idx="1">
                  <c:v>2.8581422573577795E-2</c:v>
                </c:pt>
                <c:pt idx="2">
                  <c:v>5.716284514715559E-2</c:v>
                </c:pt>
                <c:pt idx="3">
                  <c:v>8.5744267720733389E-2</c:v>
                </c:pt>
                <c:pt idx="4">
                  <c:v>0.11432569029431118</c:v>
                </c:pt>
                <c:pt idx="5">
                  <c:v>0.14290711286788899</c:v>
                </c:pt>
                <c:pt idx="6">
                  <c:v>0.17148853544146678</c:v>
                </c:pt>
                <c:pt idx="7">
                  <c:v>0.20006995801504457</c:v>
                </c:pt>
                <c:pt idx="8">
                  <c:v>0.22865138058862236</c:v>
                </c:pt>
                <c:pt idx="9">
                  <c:v>0.25723280316220015</c:v>
                </c:pt>
                <c:pt idx="10">
                  <c:v>0.28581422573577797</c:v>
                </c:pt>
                <c:pt idx="11">
                  <c:v>0.31439564830935574</c:v>
                </c:pt>
                <c:pt idx="12">
                  <c:v>0.34297707088293355</c:v>
                </c:pt>
                <c:pt idx="13">
                  <c:v>0.37155849345651137</c:v>
                </c:pt>
                <c:pt idx="14">
                  <c:v>0.40013991603008914</c:v>
                </c:pt>
                <c:pt idx="15">
                  <c:v>0.42872133860366696</c:v>
                </c:pt>
                <c:pt idx="16">
                  <c:v>0.45730276117724472</c:v>
                </c:pt>
                <c:pt idx="17">
                  <c:v>0.48588418375082254</c:v>
                </c:pt>
                <c:pt idx="18">
                  <c:v>0.5144656063244003</c:v>
                </c:pt>
                <c:pt idx="19">
                  <c:v>0.54304702889797807</c:v>
                </c:pt>
                <c:pt idx="20">
                  <c:v>0.57162845147155594</c:v>
                </c:pt>
                <c:pt idx="21">
                  <c:v>0.60020987404513371</c:v>
                </c:pt>
                <c:pt idx="22">
                  <c:v>0.62879129661871147</c:v>
                </c:pt>
                <c:pt idx="23">
                  <c:v>0.65737271919228923</c:v>
                </c:pt>
                <c:pt idx="24">
                  <c:v>0.68595414176586711</c:v>
                </c:pt>
                <c:pt idx="25">
                  <c:v>0.71453556433944498</c:v>
                </c:pt>
                <c:pt idx="26">
                  <c:v>0.74311698691302275</c:v>
                </c:pt>
                <c:pt idx="27">
                  <c:v>0.77169840948660051</c:v>
                </c:pt>
                <c:pt idx="28">
                  <c:v>0.80027983206017828</c:v>
                </c:pt>
              </c:numCache>
            </c:numRef>
          </c:xVal>
          <c:yVal>
            <c:numRef>
              <c:f>Data_Compiled!$HE$6:$HE$34</c:f>
              <c:numCache>
                <c:formatCode>General</c:formatCode>
                <c:ptCount val="29"/>
                <c:pt idx="0">
                  <c:v>0.38665940099110546</c:v>
                </c:pt>
                <c:pt idx="1">
                  <c:v>0.38896382144468378</c:v>
                </c:pt>
                <c:pt idx="2">
                  <c:v>0.39297498933509317</c:v>
                </c:pt>
                <c:pt idx="3">
                  <c:v>0.39773767579857833</c:v>
                </c:pt>
                <c:pt idx="4">
                  <c:v>0.40314348102894887</c:v>
                </c:pt>
                <c:pt idx="5">
                  <c:v>0.40977722937112887</c:v>
                </c:pt>
                <c:pt idx="6">
                  <c:v>0.41618837092796723</c:v>
                </c:pt>
                <c:pt idx="7">
                  <c:v>0.42386911209910716</c:v>
                </c:pt>
                <c:pt idx="8">
                  <c:v>0.43169862260841063</c:v>
                </c:pt>
                <c:pt idx="9">
                  <c:v>0.44031870530668854</c:v>
                </c:pt>
                <c:pt idx="10">
                  <c:v>0.44984255889363456</c:v>
                </c:pt>
                <c:pt idx="11">
                  <c:v>0.45983296560322479</c:v>
                </c:pt>
                <c:pt idx="12">
                  <c:v>0.47059656064121441</c:v>
                </c:pt>
                <c:pt idx="13">
                  <c:v>0.48198011572377275</c:v>
                </c:pt>
                <c:pt idx="14">
                  <c:v>0.49395513544323094</c:v>
                </c:pt>
                <c:pt idx="15">
                  <c:v>0.50624873317491681</c:v>
                </c:pt>
                <c:pt idx="16">
                  <c:v>0.5190030610125056</c:v>
                </c:pt>
                <c:pt idx="17">
                  <c:v>0.53221812902475274</c:v>
                </c:pt>
                <c:pt idx="18">
                  <c:v>0.54571850687090073</c:v>
                </c:pt>
                <c:pt idx="19">
                  <c:v>0.5592493995288933</c:v>
                </c:pt>
                <c:pt idx="20">
                  <c:v>0.57323695951611386</c:v>
                </c:pt>
                <c:pt idx="21">
                  <c:v>0.58706668064474232</c:v>
                </c:pt>
                <c:pt idx="22">
                  <c:v>0.60151494334080224</c:v>
                </c:pt>
                <c:pt idx="23">
                  <c:v>0.61611678900241762</c:v>
                </c:pt>
                <c:pt idx="24">
                  <c:v>0.63071434235617962</c:v>
                </c:pt>
                <c:pt idx="25">
                  <c:v>0.64546974567567927</c:v>
                </c:pt>
                <c:pt idx="26">
                  <c:v>0.66023395818678299</c:v>
                </c:pt>
                <c:pt idx="27">
                  <c:v>0.67527920835584876</c:v>
                </c:pt>
                <c:pt idx="28">
                  <c:v>0.69020556914650766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Data_Compiled!$HL$1:$HL$2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Data_Compiled!$HP$6:$HP$27</c:f>
              <c:numCache>
                <c:formatCode>General</c:formatCode>
                <c:ptCount val="22"/>
                <c:pt idx="0">
                  <c:v>0</c:v>
                </c:pt>
                <c:pt idx="1">
                  <c:v>2.8282466040487054E-2</c:v>
                </c:pt>
                <c:pt idx="2">
                  <c:v>5.6564932080974108E-2</c:v>
                </c:pt>
                <c:pt idx="3">
                  <c:v>8.4847398121461165E-2</c:v>
                </c:pt>
                <c:pt idx="4">
                  <c:v>0.11312986416194822</c:v>
                </c:pt>
                <c:pt idx="5">
                  <c:v>0.14141233020243527</c:v>
                </c:pt>
                <c:pt idx="6">
                  <c:v>0.16969479624292233</c:v>
                </c:pt>
                <c:pt idx="7">
                  <c:v>0.19797726228340939</c:v>
                </c:pt>
                <c:pt idx="8">
                  <c:v>0.22625972832389643</c:v>
                </c:pt>
                <c:pt idx="9">
                  <c:v>0.25454219436438347</c:v>
                </c:pt>
                <c:pt idx="10">
                  <c:v>0.28282466040487053</c:v>
                </c:pt>
                <c:pt idx="11">
                  <c:v>0.3111071264453576</c:v>
                </c:pt>
                <c:pt idx="12">
                  <c:v>0.33938959248584466</c:v>
                </c:pt>
                <c:pt idx="13">
                  <c:v>0.36767205852633172</c:v>
                </c:pt>
                <c:pt idx="14">
                  <c:v>0.39595452456681879</c:v>
                </c:pt>
                <c:pt idx="15">
                  <c:v>0.4242369906073058</c:v>
                </c:pt>
                <c:pt idx="16">
                  <c:v>0.45251945664779286</c:v>
                </c:pt>
                <c:pt idx="17">
                  <c:v>0.48080192268827993</c:v>
                </c:pt>
                <c:pt idx="18">
                  <c:v>0.50908438872876693</c:v>
                </c:pt>
                <c:pt idx="19">
                  <c:v>0.53736685476925405</c:v>
                </c:pt>
                <c:pt idx="20">
                  <c:v>0.56564932080974106</c:v>
                </c:pt>
                <c:pt idx="21">
                  <c:v>0.59393178685022807</c:v>
                </c:pt>
              </c:numCache>
            </c:numRef>
          </c:xVal>
          <c:yVal>
            <c:numRef>
              <c:f>Data_Compiled!$HQ$6:$HQ$27</c:f>
              <c:numCache>
                <c:formatCode>General</c:formatCode>
                <c:ptCount val="22"/>
                <c:pt idx="0">
                  <c:v>0.33609001182314074</c:v>
                </c:pt>
                <c:pt idx="1">
                  <c:v>0.33775508016356476</c:v>
                </c:pt>
                <c:pt idx="2">
                  <c:v>0.34283032308446909</c:v>
                </c:pt>
                <c:pt idx="3">
                  <c:v>0.35092838288777956</c:v>
                </c:pt>
                <c:pt idx="4">
                  <c:v>0.35891495962495346</c:v>
                </c:pt>
                <c:pt idx="5">
                  <c:v>0.36812929622165885</c:v>
                </c:pt>
                <c:pt idx="6">
                  <c:v>0.37922748786093075</c:v>
                </c:pt>
                <c:pt idx="7">
                  <c:v>0.39089492023731859</c:v>
                </c:pt>
                <c:pt idx="8">
                  <c:v>0.40326892519393004</c:v>
                </c:pt>
                <c:pt idx="9">
                  <c:v>0.41752082932834883</c:v>
                </c:pt>
                <c:pt idx="10">
                  <c:v>0.43259060590031889</c:v>
                </c:pt>
                <c:pt idx="11">
                  <c:v>0.44808193547581621</c:v>
                </c:pt>
                <c:pt idx="12">
                  <c:v>0.46458564926939405</c:v>
                </c:pt>
                <c:pt idx="13">
                  <c:v>0.48123168927588261</c:v>
                </c:pt>
                <c:pt idx="14">
                  <c:v>0.49916107349551758</c:v>
                </c:pt>
                <c:pt idx="15">
                  <c:v>0.51737829633508559</c:v>
                </c:pt>
                <c:pt idx="16">
                  <c:v>0.53529777448154103</c:v>
                </c:pt>
                <c:pt idx="17">
                  <c:v>0.55408046388872767</c:v>
                </c:pt>
                <c:pt idx="18">
                  <c:v>0.57300225723185683</c:v>
                </c:pt>
                <c:pt idx="19">
                  <c:v>0.59236014826754801</c:v>
                </c:pt>
                <c:pt idx="20">
                  <c:v>0.61228059819780278</c:v>
                </c:pt>
                <c:pt idx="21">
                  <c:v>0.63177439014295111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Data_Compiled!$HX$1:$HX$2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Data_Compiled!$IB$6:$IB$26</c:f>
              <c:numCache>
                <c:formatCode>General</c:formatCode>
                <c:ptCount val="21"/>
                <c:pt idx="0">
                  <c:v>0</c:v>
                </c:pt>
                <c:pt idx="1">
                  <c:v>2.5652776984403172E-2</c:v>
                </c:pt>
                <c:pt idx="2">
                  <c:v>5.1305553968806344E-2</c:v>
                </c:pt>
                <c:pt idx="3">
                  <c:v>7.6958330953209517E-2</c:v>
                </c:pt>
                <c:pt idx="4">
                  <c:v>0.10261110793761269</c:v>
                </c:pt>
                <c:pt idx="5">
                  <c:v>0.12826388492201585</c:v>
                </c:pt>
                <c:pt idx="6">
                  <c:v>0.15391666190641903</c:v>
                </c:pt>
                <c:pt idx="7">
                  <c:v>0.17956943889082219</c:v>
                </c:pt>
                <c:pt idx="8">
                  <c:v>0.20522221587522538</c:v>
                </c:pt>
                <c:pt idx="9">
                  <c:v>0.23087499285962854</c:v>
                </c:pt>
                <c:pt idx="10">
                  <c:v>0.25652776984403169</c:v>
                </c:pt>
                <c:pt idx="11">
                  <c:v>0.28218054682843485</c:v>
                </c:pt>
                <c:pt idx="12">
                  <c:v>0.30783332381283807</c:v>
                </c:pt>
                <c:pt idx="13">
                  <c:v>0.33348610079724123</c:v>
                </c:pt>
                <c:pt idx="14">
                  <c:v>0.35913887778164438</c:v>
                </c:pt>
                <c:pt idx="15">
                  <c:v>0.38479165476604754</c:v>
                </c:pt>
                <c:pt idx="16">
                  <c:v>0.41044443175045076</c:v>
                </c:pt>
                <c:pt idx="17">
                  <c:v>0.43609720873485391</c:v>
                </c:pt>
                <c:pt idx="18">
                  <c:v>0.46174998571925707</c:v>
                </c:pt>
                <c:pt idx="19">
                  <c:v>0.48740276270366023</c:v>
                </c:pt>
                <c:pt idx="20">
                  <c:v>0.51305553968806339</c:v>
                </c:pt>
              </c:numCache>
            </c:numRef>
          </c:xVal>
          <c:yVal>
            <c:numRef>
              <c:f>Data_Compiled!$IC$6:$IC$26</c:f>
              <c:numCache>
                <c:formatCode>General</c:formatCode>
                <c:ptCount val="21"/>
                <c:pt idx="0">
                  <c:v>0.26227262930672324</c:v>
                </c:pt>
                <c:pt idx="1">
                  <c:v>0.2660094664879023</c:v>
                </c:pt>
                <c:pt idx="2">
                  <c:v>0.27100877382603128</c:v>
                </c:pt>
                <c:pt idx="3">
                  <c:v>0.27751990548845351</c:v>
                </c:pt>
                <c:pt idx="4">
                  <c:v>0.28554997189341119</c:v>
                </c:pt>
                <c:pt idx="5">
                  <c:v>0.29452538660772426</c:v>
                </c:pt>
                <c:pt idx="6">
                  <c:v>0.30446065818204077</c:v>
                </c:pt>
                <c:pt idx="7">
                  <c:v>0.31548565880203633</c:v>
                </c:pt>
                <c:pt idx="8">
                  <c:v>0.32800349566790926</c:v>
                </c:pt>
                <c:pt idx="9">
                  <c:v>0.34147571984561154</c:v>
                </c:pt>
                <c:pt idx="10">
                  <c:v>0.35549749127652641</c:v>
                </c:pt>
                <c:pt idx="11">
                  <c:v>0.37046919076938217</c:v>
                </c:pt>
                <c:pt idx="12">
                  <c:v>0.38638719141306632</c:v>
                </c:pt>
                <c:pt idx="13">
                  <c:v>0.40272035607370971</c:v>
                </c:pt>
                <c:pt idx="14">
                  <c:v>0.41904930571970667</c:v>
                </c:pt>
                <c:pt idx="15">
                  <c:v>0.43634061842818361</c:v>
                </c:pt>
                <c:pt idx="16">
                  <c:v>0.45416196124031322</c:v>
                </c:pt>
                <c:pt idx="17">
                  <c:v>0.47185497498181633</c:v>
                </c:pt>
                <c:pt idx="18">
                  <c:v>0.4905077362252877</c:v>
                </c:pt>
                <c:pt idx="19">
                  <c:v>0.50887688650994245</c:v>
                </c:pt>
                <c:pt idx="20">
                  <c:v>0.52765737456018147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Data_Compiled!$IJ$1:$IJ$2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Data_Compiled!$IN$6:$IN$25</c:f>
              <c:numCache>
                <c:formatCode>General</c:formatCode>
                <c:ptCount val="20"/>
                <c:pt idx="0">
                  <c:v>0</c:v>
                </c:pt>
                <c:pt idx="1">
                  <c:v>2.2868407778025596E-2</c:v>
                </c:pt>
                <c:pt idx="2">
                  <c:v>4.5736815556051191E-2</c:v>
                </c:pt>
                <c:pt idx="3">
                  <c:v>6.8605223334076801E-2</c:v>
                </c:pt>
                <c:pt idx="4">
                  <c:v>9.1473631112102383E-2</c:v>
                </c:pt>
                <c:pt idx="5">
                  <c:v>0.11434203889012798</c:v>
                </c:pt>
                <c:pt idx="6">
                  <c:v>0.1372104466681536</c:v>
                </c:pt>
                <c:pt idx="7">
                  <c:v>0.16007885444617917</c:v>
                </c:pt>
                <c:pt idx="8">
                  <c:v>0.18294726222420477</c:v>
                </c:pt>
                <c:pt idx="9">
                  <c:v>0.20581567000223036</c:v>
                </c:pt>
                <c:pt idx="10">
                  <c:v>0.22868407778025596</c:v>
                </c:pt>
                <c:pt idx="11">
                  <c:v>0.25155248555828152</c:v>
                </c:pt>
                <c:pt idx="12">
                  <c:v>0.2744208933363072</c:v>
                </c:pt>
                <c:pt idx="13">
                  <c:v>0.29728930111433277</c:v>
                </c:pt>
                <c:pt idx="14">
                  <c:v>0.32015770889235834</c:v>
                </c:pt>
                <c:pt idx="15">
                  <c:v>0.34302611667038396</c:v>
                </c:pt>
                <c:pt idx="16">
                  <c:v>0.36589452444840953</c:v>
                </c:pt>
                <c:pt idx="17">
                  <c:v>0.38876293222643515</c:v>
                </c:pt>
                <c:pt idx="18">
                  <c:v>0.41163134000446072</c:v>
                </c:pt>
                <c:pt idx="19">
                  <c:v>0.43449974778248635</c:v>
                </c:pt>
              </c:numCache>
            </c:numRef>
          </c:xVal>
          <c:yVal>
            <c:numRef>
              <c:f>Data_Compiled!$IO$6:$IO$25</c:f>
              <c:numCache>
                <c:formatCode>General</c:formatCode>
                <c:ptCount val="20"/>
                <c:pt idx="0">
                  <c:v>0.24881954010618029</c:v>
                </c:pt>
                <c:pt idx="1">
                  <c:v>0.25207282781610085</c:v>
                </c:pt>
                <c:pt idx="2">
                  <c:v>0.25705517956709584</c:v>
                </c:pt>
                <c:pt idx="3">
                  <c:v>0.26251067141855988</c:v>
                </c:pt>
                <c:pt idx="4">
                  <c:v>0.27005587704626133</c:v>
                </c:pt>
                <c:pt idx="5">
                  <c:v>0.2787168663448466</c:v>
                </c:pt>
                <c:pt idx="6">
                  <c:v>0.28760795694033703</c:v>
                </c:pt>
                <c:pt idx="7">
                  <c:v>0.29839157820915352</c:v>
                </c:pt>
                <c:pt idx="8">
                  <c:v>0.31016984764321215</c:v>
                </c:pt>
                <c:pt idx="9">
                  <c:v>0.32339319801712763</c:v>
                </c:pt>
                <c:pt idx="10">
                  <c:v>0.3361713343066961</c:v>
                </c:pt>
                <c:pt idx="11">
                  <c:v>0.35006792698000994</c:v>
                </c:pt>
                <c:pt idx="12">
                  <c:v>0.36462365153915183</c:v>
                </c:pt>
                <c:pt idx="13">
                  <c:v>0.38018463962766869</c:v>
                </c:pt>
                <c:pt idx="14">
                  <c:v>0.39551964284004465</c:v>
                </c:pt>
                <c:pt idx="15">
                  <c:v>0.4111893064846322</c:v>
                </c:pt>
                <c:pt idx="16">
                  <c:v>0.42752687379819321</c:v>
                </c:pt>
                <c:pt idx="17">
                  <c:v>0.444973425566762</c:v>
                </c:pt>
                <c:pt idx="18">
                  <c:v>0.46198393309579644</c:v>
                </c:pt>
                <c:pt idx="19">
                  <c:v>0.4793203006021361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9992"/>
        <c:axId val="41427038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Data_Compiled!$EI$1:$EI$2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Data_Compiled!$EM$6:$EM$115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1.3794324768087922E-2</c:v>
                      </c:pt>
                      <c:pt idx="2">
                        <c:v>2.7588649536175843E-2</c:v>
                      </c:pt>
                      <c:pt idx="3">
                        <c:v>4.138297430426377E-2</c:v>
                      </c:pt>
                      <c:pt idx="4">
                        <c:v>5.5177299072351686E-2</c:v>
                      </c:pt>
                      <c:pt idx="5">
                        <c:v>6.8971623840439603E-2</c:v>
                      </c:pt>
                      <c:pt idx="6">
                        <c:v>8.276594860852754E-2</c:v>
                      </c:pt>
                      <c:pt idx="7">
                        <c:v>9.6560273376615463E-2</c:v>
                      </c:pt>
                      <c:pt idx="8">
                        <c:v>0.11035459814470337</c:v>
                      </c:pt>
                      <c:pt idx="9">
                        <c:v>0.1241489229127913</c:v>
                      </c:pt>
                      <c:pt idx="10">
                        <c:v>0.13794324768087921</c:v>
                      </c:pt>
                      <c:pt idx="11">
                        <c:v>0.15173757244896713</c:v>
                      </c:pt>
                      <c:pt idx="12">
                        <c:v>0.16553189721705508</c:v>
                      </c:pt>
                      <c:pt idx="13">
                        <c:v>0.179326221985143</c:v>
                      </c:pt>
                      <c:pt idx="14">
                        <c:v>0.19312054675323093</c:v>
                      </c:pt>
                      <c:pt idx="15">
                        <c:v>0.20691487152131882</c:v>
                      </c:pt>
                      <c:pt idx="16">
                        <c:v>0.22070919628940674</c:v>
                      </c:pt>
                      <c:pt idx="17">
                        <c:v>0.23450352105749467</c:v>
                      </c:pt>
                      <c:pt idx="18">
                        <c:v>0.24829784582558259</c:v>
                      </c:pt>
                      <c:pt idx="19">
                        <c:v>0.26209217059367051</c:v>
                      </c:pt>
                      <c:pt idx="20">
                        <c:v>0.27588649536175841</c:v>
                      </c:pt>
                      <c:pt idx="21">
                        <c:v>0.28968082012984636</c:v>
                      </c:pt>
                      <c:pt idx="22">
                        <c:v>0.30347514489793426</c:v>
                      </c:pt>
                      <c:pt idx="23">
                        <c:v>0.31726946966602221</c:v>
                      </c:pt>
                      <c:pt idx="24">
                        <c:v>0.33106379443411016</c:v>
                      </c:pt>
                      <c:pt idx="25">
                        <c:v>0.34485811920219805</c:v>
                      </c:pt>
                      <c:pt idx="26">
                        <c:v>0.35865244397028601</c:v>
                      </c:pt>
                      <c:pt idx="27">
                        <c:v>0.3724467687383739</c:v>
                      </c:pt>
                      <c:pt idx="28">
                        <c:v>0.38624109350646185</c:v>
                      </c:pt>
                      <c:pt idx="29">
                        <c:v>0.40003541827454975</c:v>
                      </c:pt>
                      <c:pt idx="30">
                        <c:v>0.41382974304263764</c:v>
                      </c:pt>
                      <c:pt idx="31">
                        <c:v>0.42762406781072554</c:v>
                      </c:pt>
                      <c:pt idx="32">
                        <c:v>0.44141839257881349</c:v>
                      </c:pt>
                      <c:pt idx="33">
                        <c:v>0.4552127173469015</c:v>
                      </c:pt>
                      <c:pt idx="34">
                        <c:v>0.46900704211498934</c:v>
                      </c:pt>
                      <c:pt idx="35">
                        <c:v>0.48280136688307729</c:v>
                      </c:pt>
                      <c:pt idx="36">
                        <c:v>0.49659569165116518</c:v>
                      </c:pt>
                      <c:pt idx="37">
                        <c:v>0.51039001641925319</c:v>
                      </c:pt>
                      <c:pt idx="38">
                        <c:v>0.52418434118734103</c:v>
                      </c:pt>
                      <c:pt idx="39">
                        <c:v>0.53797866595542898</c:v>
                      </c:pt>
                      <c:pt idx="40">
                        <c:v>0.55177299072351682</c:v>
                      </c:pt>
                      <c:pt idx="41">
                        <c:v>0.56556731549160488</c:v>
                      </c:pt>
                      <c:pt idx="42">
                        <c:v>0.57936164025969272</c:v>
                      </c:pt>
                      <c:pt idx="43">
                        <c:v>0.59315596502778067</c:v>
                      </c:pt>
                      <c:pt idx="44">
                        <c:v>0.60695028979586851</c:v>
                      </c:pt>
                      <c:pt idx="45">
                        <c:v>0.62074461456395646</c:v>
                      </c:pt>
                      <c:pt idx="46">
                        <c:v>0.63453893933204442</c:v>
                      </c:pt>
                      <c:pt idx="47">
                        <c:v>0.64833326410013237</c:v>
                      </c:pt>
                      <c:pt idx="48">
                        <c:v>0.66212758886822032</c:v>
                      </c:pt>
                      <c:pt idx="49">
                        <c:v>0.67592191363630816</c:v>
                      </c:pt>
                      <c:pt idx="50">
                        <c:v>0.68971623840439611</c:v>
                      </c:pt>
                      <c:pt idx="51">
                        <c:v>0.70351056317248406</c:v>
                      </c:pt>
                      <c:pt idx="52">
                        <c:v>0.71730488794057201</c:v>
                      </c:pt>
                      <c:pt idx="53">
                        <c:v>0.73109921270865985</c:v>
                      </c:pt>
                      <c:pt idx="54">
                        <c:v>0.7448935374767478</c:v>
                      </c:pt>
                      <c:pt idx="55">
                        <c:v>0.75868786224483575</c:v>
                      </c:pt>
                      <c:pt idx="56">
                        <c:v>0.7724821870129237</c:v>
                      </c:pt>
                      <c:pt idx="57">
                        <c:v>0.78627651178101154</c:v>
                      </c:pt>
                      <c:pt idx="58">
                        <c:v>0.8000708365490995</c:v>
                      </c:pt>
                      <c:pt idx="59">
                        <c:v>0.81386516131718734</c:v>
                      </c:pt>
                      <c:pt idx="60">
                        <c:v>0.82765948608527529</c:v>
                      </c:pt>
                      <c:pt idx="61">
                        <c:v>0.84145381085336324</c:v>
                      </c:pt>
                      <c:pt idx="62">
                        <c:v>0.85524813562145108</c:v>
                      </c:pt>
                      <c:pt idx="63">
                        <c:v>0.86904246038953914</c:v>
                      </c:pt>
                      <c:pt idx="64">
                        <c:v>0.88283678515762698</c:v>
                      </c:pt>
                      <c:pt idx="65">
                        <c:v>0.89663110992571493</c:v>
                      </c:pt>
                      <c:pt idx="66">
                        <c:v>0.91042543469380299</c:v>
                      </c:pt>
                      <c:pt idx="67">
                        <c:v>0.92421975946189083</c:v>
                      </c:pt>
                      <c:pt idx="68">
                        <c:v>0.93801408422997867</c:v>
                      </c:pt>
                      <c:pt idx="69">
                        <c:v>0.95180840899806662</c:v>
                      </c:pt>
                      <c:pt idx="70">
                        <c:v>0.96560273376615458</c:v>
                      </c:pt>
                      <c:pt idx="71">
                        <c:v>0.97939705853424253</c:v>
                      </c:pt>
                      <c:pt idx="72">
                        <c:v>0.99319138330233037</c:v>
                      </c:pt>
                      <c:pt idx="73">
                        <c:v>1.0069857080704183</c:v>
                      </c:pt>
                      <c:pt idx="74">
                        <c:v>1.0207800328385064</c:v>
                      </c:pt>
                      <c:pt idx="75">
                        <c:v>1.0345743576065942</c:v>
                      </c:pt>
                      <c:pt idx="76">
                        <c:v>1.0483686823746821</c:v>
                      </c:pt>
                      <c:pt idx="77">
                        <c:v>1.0621630071427699</c:v>
                      </c:pt>
                      <c:pt idx="78">
                        <c:v>1.075957331910858</c:v>
                      </c:pt>
                      <c:pt idx="79">
                        <c:v>1.0897516566789458</c:v>
                      </c:pt>
                      <c:pt idx="80">
                        <c:v>1.1035459814470336</c:v>
                      </c:pt>
                      <c:pt idx="81">
                        <c:v>1.1173403062151217</c:v>
                      </c:pt>
                      <c:pt idx="82">
                        <c:v>1.1311346309832098</c:v>
                      </c:pt>
                      <c:pt idx="83">
                        <c:v>1.1449289557512976</c:v>
                      </c:pt>
                      <c:pt idx="84">
                        <c:v>1.1587232805193854</c:v>
                      </c:pt>
                      <c:pt idx="85">
                        <c:v>1.1725176052874735</c:v>
                      </c:pt>
                      <c:pt idx="86">
                        <c:v>1.1863119300555613</c:v>
                      </c:pt>
                      <c:pt idx="87">
                        <c:v>1.2001062548236492</c:v>
                      </c:pt>
                      <c:pt idx="88">
                        <c:v>1.213900579591737</c:v>
                      </c:pt>
                      <c:pt idx="89">
                        <c:v>1.2276949043598251</c:v>
                      </c:pt>
                      <c:pt idx="90">
                        <c:v>1.2414892291279129</c:v>
                      </c:pt>
                      <c:pt idx="91">
                        <c:v>1.255283553896001</c:v>
                      </c:pt>
                      <c:pt idx="92">
                        <c:v>1.2690778786640888</c:v>
                      </c:pt>
                      <c:pt idx="93">
                        <c:v>1.2828722034321769</c:v>
                      </c:pt>
                      <c:pt idx="94">
                        <c:v>1.2966665282002647</c:v>
                      </c:pt>
                      <c:pt idx="95">
                        <c:v>1.3104608529683526</c:v>
                      </c:pt>
                      <c:pt idx="96">
                        <c:v>1.3242551777364406</c:v>
                      </c:pt>
                      <c:pt idx="97">
                        <c:v>1.3380495025045285</c:v>
                      </c:pt>
                      <c:pt idx="98">
                        <c:v>1.3518438272726163</c:v>
                      </c:pt>
                      <c:pt idx="99">
                        <c:v>1.3656381520407042</c:v>
                      </c:pt>
                      <c:pt idx="100">
                        <c:v>1.3794324768087922</c:v>
                      </c:pt>
                      <c:pt idx="101">
                        <c:v>1.3932268015768803</c:v>
                      </c:pt>
                      <c:pt idx="102">
                        <c:v>1.4070211263449681</c:v>
                      </c:pt>
                      <c:pt idx="103">
                        <c:v>1.420815451113056</c:v>
                      </c:pt>
                      <c:pt idx="104">
                        <c:v>1.434609775881144</c:v>
                      </c:pt>
                      <c:pt idx="105">
                        <c:v>1.4484041006492319</c:v>
                      </c:pt>
                      <c:pt idx="106">
                        <c:v>1.4621984254173197</c:v>
                      </c:pt>
                      <c:pt idx="107">
                        <c:v>1.4759927501854075</c:v>
                      </c:pt>
                      <c:pt idx="108">
                        <c:v>1.4897870749534956</c:v>
                      </c:pt>
                      <c:pt idx="109">
                        <c:v>1.5035813997215834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Data_Compiled!$EN$6:$EN$108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0.17987548499360267</c:v>
                      </c:pt>
                      <c:pt idx="1">
                        <c:v>0.18291794882644974</c:v>
                      </c:pt>
                      <c:pt idx="2">
                        <c:v>0.18566416722279272</c:v>
                      </c:pt>
                      <c:pt idx="3">
                        <c:v>0.18902313709753674</c:v>
                      </c:pt>
                      <c:pt idx="4">
                        <c:v>0.19248245071143946</c:v>
                      </c:pt>
                      <c:pt idx="5">
                        <c:v>0.19698105978563774</c:v>
                      </c:pt>
                      <c:pt idx="6">
                        <c:v>0.20092353037307603</c:v>
                      </c:pt>
                      <c:pt idx="7">
                        <c:v>0.20487002441515573</c:v>
                      </c:pt>
                      <c:pt idx="8">
                        <c:v>0.20881889613955276</c:v>
                      </c:pt>
                      <c:pt idx="9">
                        <c:v>0.21246537142521957</c:v>
                      </c:pt>
                      <c:pt idx="10">
                        <c:v>0.21611274916557785</c:v>
                      </c:pt>
                      <c:pt idx="11">
                        <c:v>0.22035054671198429</c:v>
                      </c:pt>
                      <c:pt idx="12">
                        <c:v>0.22462556714908724</c:v>
                      </c:pt>
                      <c:pt idx="13">
                        <c:v>0.22858912201254633</c:v>
                      </c:pt>
                      <c:pt idx="14">
                        <c:v>0.23162957444904006</c:v>
                      </c:pt>
                      <c:pt idx="15">
                        <c:v>0.23498524750215685</c:v>
                      </c:pt>
                      <c:pt idx="16">
                        <c:v>0.23896276456642082</c:v>
                      </c:pt>
                      <c:pt idx="17">
                        <c:v>0.24352190862875836</c:v>
                      </c:pt>
                      <c:pt idx="18">
                        <c:v>0.24926767567677455</c:v>
                      </c:pt>
                      <c:pt idx="19">
                        <c:v>0.25352573616812946</c:v>
                      </c:pt>
                      <c:pt idx="20">
                        <c:v>0.25901698149764141</c:v>
                      </c:pt>
                      <c:pt idx="21">
                        <c:v>0.26452216554355623</c:v>
                      </c:pt>
                      <c:pt idx="22">
                        <c:v>0.27059194090042871</c:v>
                      </c:pt>
                      <c:pt idx="23">
                        <c:v>0.27640265480194481</c:v>
                      </c:pt>
                      <c:pt idx="24">
                        <c:v>0.28247149776333963</c:v>
                      </c:pt>
                      <c:pt idx="25">
                        <c:v>0.28857493035573473</c:v>
                      </c:pt>
                      <c:pt idx="26">
                        <c:v>0.29434047920688372</c:v>
                      </c:pt>
                      <c:pt idx="27">
                        <c:v>0.30013942762463403</c:v>
                      </c:pt>
                      <c:pt idx="28">
                        <c:v>0.30593963522333711</c:v>
                      </c:pt>
                      <c:pt idx="29">
                        <c:v>0.31326072201812227</c:v>
                      </c:pt>
                      <c:pt idx="30">
                        <c:v>0.31994815406454868</c:v>
                      </c:pt>
                      <c:pt idx="31">
                        <c:v>0.3275732384404601</c:v>
                      </c:pt>
                      <c:pt idx="32">
                        <c:v>0.3342735551627507</c:v>
                      </c:pt>
                      <c:pt idx="33">
                        <c:v>0.34220311983356555</c:v>
                      </c:pt>
                      <c:pt idx="34">
                        <c:v>0.34977686477747699</c:v>
                      </c:pt>
                      <c:pt idx="35">
                        <c:v>0.35835301067094161</c:v>
                      </c:pt>
                      <c:pt idx="36">
                        <c:v>0.3662553890429382</c:v>
                      </c:pt>
                      <c:pt idx="37">
                        <c:v>0.37419915288407513</c:v>
                      </c:pt>
                      <c:pt idx="38">
                        <c:v>0.38210116945057482</c:v>
                      </c:pt>
                      <c:pt idx="39">
                        <c:v>0.38972720858519971</c:v>
                      </c:pt>
                      <c:pt idx="40">
                        <c:v>0.39794714440984441</c:v>
                      </c:pt>
                      <c:pt idx="41">
                        <c:v>0.40738282571224183</c:v>
                      </c:pt>
                      <c:pt idx="42">
                        <c:v>0.41621069934152483</c:v>
                      </c:pt>
                      <c:pt idx="43">
                        <c:v>0.42534255308080854</c:v>
                      </c:pt>
                      <c:pt idx="44">
                        <c:v>0.43447445037374383</c:v>
                      </c:pt>
                      <c:pt idx="45">
                        <c:v>0.44421429584310163</c:v>
                      </c:pt>
                      <c:pt idx="46">
                        <c:v>0.4533462765742815</c:v>
                      </c:pt>
                      <c:pt idx="47">
                        <c:v>0.46156639864122995</c:v>
                      </c:pt>
                      <c:pt idx="48">
                        <c:v>0.47011728592007296</c:v>
                      </c:pt>
                      <c:pt idx="49">
                        <c:v>0.47955307597268082</c:v>
                      </c:pt>
                      <c:pt idx="50">
                        <c:v>0.48927954716231498</c:v>
                      </c:pt>
                      <c:pt idx="51">
                        <c:v>0.49962743329163584</c:v>
                      </c:pt>
                      <c:pt idx="52">
                        <c:v>0.50907653898868821</c:v>
                      </c:pt>
                      <c:pt idx="53">
                        <c:v>0.51913366808164352</c:v>
                      </c:pt>
                      <c:pt idx="54">
                        <c:v>0.5276316298107967</c:v>
                      </c:pt>
                      <c:pt idx="55">
                        <c:v>0.53680304728731421</c:v>
                      </c:pt>
                      <c:pt idx="56">
                        <c:v>0.54684682297697251</c:v>
                      </c:pt>
                      <c:pt idx="57">
                        <c:v>0.5568906500152172</c:v>
                      </c:pt>
                      <c:pt idx="58">
                        <c:v>0.56633989502749915</c:v>
                      </c:pt>
                      <c:pt idx="59">
                        <c:v>0.57668765673588118</c:v>
                      </c:pt>
                      <c:pt idx="60">
                        <c:v>0.58793431387544204</c:v>
                      </c:pt>
                      <c:pt idx="61">
                        <c:v>0.59770048926128894</c:v>
                      </c:pt>
                      <c:pt idx="62">
                        <c:v>0.60746723143467296</c:v>
                      </c:pt>
                      <c:pt idx="63">
                        <c:v>0.61628168656228977</c:v>
                      </c:pt>
                      <c:pt idx="64">
                        <c:v>0.62573099070555804</c:v>
                      </c:pt>
                      <c:pt idx="65">
                        <c:v>0.63670008708116843</c:v>
                      </c:pt>
                      <c:pt idx="66">
                        <c:v>0.6473383452680721</c:v>
                      </c:pt>
                      <c:pt idx="67">
                        <c:v>0.65740896233489343</c:v>
                      </c:pt>
                      <c:pt idx="68">
                        <c:v>0.66774326478665169</c:v>
                      </c:pt>
                      <c:pt idx="69">
                        <c:v>0.67719251336656339</c:v>
                      </c:pt>
                      <c:pt idx="70">
                        <c:v>0.68723631953832021</c:v>
                      </c:pt>
                      <c:pt idx="71">
                        <c:v>0.69668559007007846</c:v>
                      </c:pt>
                      <c:pt idx="72">
                        <c:v>0.70704676745202788</c:v>
                      </c:pt>
                      <c:pt idx="73">
                        <c:v>0.71768507927093705</c:v>
                      </c:pt>
                      <c:pt idx="74">
                        <c:v>0.7283501200085436</c:v>
                      </c:pt>
                      <c:pt idx="75">
                        <c:v>0.73931914802959886</c:v>
                      </c:pt>
                      <c:pt idx="76">
                        <c:v>0.7481605753388042</c:v>
                      </c:pt>
                      <c:pt idx="77">
                        <c:v>0.75756982979129539</c:v>
                      </c:pt>
                      <c:pt idx="78">
                        <c:v>0.76794415746765132</c:v>
                      </c:pt>
                      <c:pt idx="79">
                        <c:v>0.77888662495002836</c:v>
                      </c:pt>
                      <c:pt idx="80">
                        <c:v>0.78926094019700144</c:v>
                      </c:pt>
                      <c:pt idx="81">
                        <c:v>0.79930475818886793</c:v>
                      </c:pt>
                      <c:pt idx="82">
                        <c:v>0.80905796191263502</c:v>
                      </c:pt>
                      <c:pt idx="83">
                        <c:v>0.81943264603223442</c:v>
                      </c:pt>
                      <c:pt idx="84">
                        <c:v>0.83037474393858857</c:v>
                      </c:pt>
                      <c:pt idx="85">
                        <c:v>0.83892575309192396</c:v>
                      </c:pt>
                      <c:pt idx="86">
                        <c:v>0.84986781556430169</c:v>
                      </c:pt>
                      <c:pt idx="87">
                        <c:v>0.86021557084724887</c:v>
                      </c:pt>
                      <c:pt idx="88">
                        <c:v>0.86994223285946637</c:v>
                      </c:pt>
                      <c:pt idx="89">
                        <c:v>0.87969534150461148</c:v>
                      </c:pt>
                      <c:pt idx="90">
                        <c:v>0.88911818046374358</c:v>
                      </c:pt>
                      <c:pt idx="91">
                        <c:v>0.89977006924630043</c:v>
                      </c:pt>
                      <c:pt idx="92">
                        <c:v>0.91047469802694425</c:v>
                      </c:pt>
                      <c:pt idx="93">
                        <c:v>0.92084942202486064</c:v>
                      </c:pt>
                      <c:pt idx="94">
                        <c:v>0.93087962648006439</c:v>
                      </c:pt>
                      <c:pt idx="95">
                        <c:v>0.94060613544472182</c:v>
                      </c:pt>
                      <c:pt idx="96">
                        <c:v>0.95066326657296663</c:v>
                      </c:pt>
                      <c:pt idx="97">
                        <c:v>0.96042994317030406</c:v>
                      </c:pt>
                      <c:pt idx="98">
                        <c:v>0.97108158595440641</c:v>
                      </c:pt>
                      <c:pt idx="99">
                        <c:v>0.98177395527596301</c:v>
                      </c:pt>
                      <c:pt idx="100">
                        <c:v>0.99058820078197318</c:v>
                      </c:pt>
                      <c:pt idx="101">
                        <c:v>0.99938925309694471</c:v>
                      </c:pt>
                      <c:pt idx="102">
                        <c:v>1.0094464187449501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Data_Compiled!$EW$1:$EW$2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Data_Compiled!$FA$6:$FA$102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</c:v>
                      </c:pt>
                      <c:pt idx="1">
                        <c:v>1.2385615701262228E-2</c:v>
                      </c:pt>
                      <c:pt idx="2">
                        <c:v>2.4771231402524456E-2</c:v>
                      </c:pt>
                      <c:pt idx="3">
                        <c:v>3.7156847103786687E-2</c:v>
                      </c:pt>
                      <c:pt idx="4">
                        <c:v>4.9542462805048912E-2</c:v>
                      </c:pt>
                      <c:pt idx="5">
                        <c:v>6.1928078506311136E-2</c:v>
                      </c:pt>
                      <c:pt idx="6">
                        <c:v>7.4313694207573375E-2</c:v>
                      </c:pt>
                      <c:pt idx="7">
                        <c:v>8.6699309908835606E-2</c:v>
                      </c:pt>
                      <c:pt idx="8">
                        <c:v>9.9084925610097824E-2</c:v>
                      </c:pt>
                      <c:pt idx="9">
                        <c:v>0.11147054131136006</c:v>
                      </c:pt>
                      <c:pt idx="10">
                        <c:v>0.12385615701262227</c:v>
                      </c:pt>
                      <c:pt idx="11">
                        <c:v>0.13624177271388452</c:v>
                      </c:pt>
                      <c:pt idx="12">
                        <c:v>0.14862738841514675</c:v>
                      </c:pt>
                      <c:pt idx="13">
                        <c:v>0.16101300411640898</c:v>
                      </c:pt>
                      <c:pt idx="14">
                        <c:v>0.17339861981767121</c:v>
                      </c:pt>
                      <c:pt idx="15">
                        <c:v>0.18578423551893342</c:v>
                      </c:pt>
                      <c:pt idx="16">
                        <c:v>0.19816985122019565</c:v>
                      </c:pt>
                      <c:pt idx="17">
                        <c:v>0.21055546692145788</c:v>
                      </c:pt>
                      <c:pt idx="18">
                        <c:v>0.22294108262272011</c:v>
                      </c:pt>
                      <c:pt idx="19">
                        <c:v>0.23532669832398234</c:v>
                      </c:pt>
                      <c:pt idx="20">
                        <c:v>0.24771231402524455</c:v>
                      </c:pt>
                      <c:pt idx="21">
                        <c:v>0.2600979297265068</c:v>
                      </c:pt>
                      <c:pt idx="22">
                        <c:v>0.27248354542776904</c:v>
                      </c:pt>
                      <c:pt idx="23">
                        <c:v>0.28486916112903121</c:v>
                      </c:pt>
                      <c:pt idx="24">
                        <c:v>0.2972547768302935</c:v>
                      </c:pt>
                      <c:pt idx="25">
                        <c:v>0.30964039253155573</c:v>
                      </c:pt>
                      <c:pt idx="26">
                        <c:v>0.32202600823281796</c:v>
                      </c:pt>
                      <c:pt idx="27">
                        <c:v>0.33441162393408019</c:v>
                      </c:pt>
                      <c:pt idx="28">
                        <c:v>0.34679723963534242</c:v>
                      </c:pt>
                      <c:pt idx="29">
                        <c:v>0.35918285533660466</c:v>
                      </c:pt>
                      <c:pt idx="30">
                        <c:v>0.37156847103786683</c:v>
                      </c:pt>
                      <c:pt idx="31">
                        <c:v>0.38395408673912906</c:v>
                      </c:pt>
                      <c:pt idx="32">
                        <c:v>0.39633970244039129</c:v>
                      </c:pt>
                      <c:pt idx="33">
                        <c:v>0.40872531814165358</c:v>
                      </c:pt>
                      <c:pt idx="34">
                        <c:v>0.42111093384291576</c:v>
                      </c:pt>
                      <c:pt idx="35">
                        <c:v>0.43349654954417804</c:v>
                      </c:pt>
                      <c:pt idx="36">
                        <c:v>0.44588216524544022</c:v>
                      </c:pt>
                      <c:pt idx="37">
                        <c:v>0.45826778094670245</c:v>
                      </c:pt>
                      <c:pt idx="38">
                        <c:v>0.47065339664796468</c:v>
                      </c:pt>
                      <c:pt idx="39">
                        <c:v>0.48303901234922691</c:v>
                      </c:pt>
                      <c:pt idx="40">
                        <c:v>0.49542462805048909</c:v>
                      </c:pt>
                      <c:pt idx="41">
                        <c:v>0.50781024375175143</c:v>
                      </c:pt>
                      <c:pt idx="42">
                        <c:v>0.52019585945301361</c:v>
                      </c:pt>
                      <c:pt idx="43">
                        <c:v>0.53258147515427579</c:v>
                      </c:pt>
                      <c:pt idx="44">
                        <c:v>0.54496709085553807</c:v>
                      </c:pt>
                      <c:pt idx="45">
                        <c:v>0.55735270655680025</c:v>
                      </c:pt>
                      <c:pt idx="46">
                        <c:v>0.56973832225806242</c:v>
                      </c:pt>
                      <c:pt idx="47">
                        <c:v>0.58212393795932471</c:v>
                      </c:pt>
                      <c:pt idx="48">
                        <c:v>0.594509553660587</c:v>
                      </c:pt>
                      <c:pt idx="49">
                        <c:v>0.60689516936184917</c:v>
                      </c:pt>
                      <c:pt idx="50">
                        <c:v>0.61928078506311146</c:v>
                      </c:pt>
                      <c:pt idx="51">
                        <c:v>0.63166640076437364</c:v>
                      </c:pt>
                      <c:pt idx="52">
                        <c:v>0.64405201646563592</c:v>
                      </c:pt>
                      <c:pt idx="53">
                        <c:v>0.6564376321668981</c:v>
                      </c:pt>
                      <c:pt idx="54">
                        <c:v>0.66882324786816039</c:v>
                      </c:pt>
                      <c:pt idx="55">
                        <c:v>0.68120886356942256</c:v>
                      </c:pt>
                      <c:pt idx="56">
                        <c:v>0.69359447927068485</c:v>
                      </c:pt>
                      <c:pt idx="57">
                        <c:v>0.70598009497194703</c:v>
                      </c:pt>
                      <c:pt idx="58">
                        <c:v>0.71836571067320931</c:v>
                      </c:pt>
                      <c:pt idx="59">
                        <c:v>0.73075132637447149</c:v>
                      </c:pt>
                      <c:pt idx="60">
                        <c:v>0.74313694207573366</c:v>
                      </c:pt>
                      <c:pt idx="61">
                        <c:v>0.75552255777699595</c:v>
                      </c:pt>
                      <c:pt idx="62">
                        <c:v>0.76790817347825813</c:v>
                      </c:pt>
                      <c:pt idx="63">
                        <c:v>0.78029378917952041</c:v>
                      </c:pt>
                      <c:pt idx="64">
                        <c:v>0.79267940488078259</c:v>
                      </c:pt>
                      <c:pt idx="65">
                        <c:v>0.80506502058204477</c:v>
                      </c:pt>
                      <c:pt idx="66">
                        <c:v>0.81745063628330716</c:v>
                      </c:pt>
                      <c:pt idx="67">
                        <c:v>0.82983625198456934</c:v>
                      </c:pt>
                      <c:pt idx="68">
                        <c:v>0.84222186768583152</c:v>
                      </c:pt>
                      <c:pt idx="69">
                        <c:v>0.85460748338709369</c:v>
                      </c:pt>
                      <c:pt idx="70">
                        <c:v>0.86699309908835609</c:v>
                      </c:pt>
                      <c:pt idx="71">
                        <c:v>0.87937871478961827</c:v>
                      </c:pt>
                      <c:pt idx="72">
                        <c:v>0.89176433049088044</c:v>
                      </c:pt>
                      <c:pt idx="73">
                        <c:v>0.90414994619214262</c:v>
                      </c:pt>
                      <c:pt idx="74">
                        <c:v>0.9165355618934049</c:v>
                      </c:pt>
                      <c:pt idx="75">
                        <c:v>0.92892117759466719</c:v>
                      </c:pt>
                      <c:pt idx="76">
                        <c:v>0.94130679329592937</c:v>
                      </c:pt>
                      <c:pt idx="77">
                        <c:v>0.95369240899719154</c:v>
                      </c:pt>
                      <c:pt idx="78">
                        <c:v>0.96607802469845383</c:v>
                      </c:pt>
                      <c:pt idx="79">
                        <c:v>0.97846364039971601</c:v>
                      </c:pt>
                      <c:pt idx="80">
                        <c:v>0.99084925610097818</c:v>
                      </c:pt>
                      <c:pt idx="81">
                        <c:v>1.0032348718022406</c:v>
                      </c:pt>
                      <c:pt idx="82">
                        <c:v>1.0156204875035029</c:v>
                      </c:pt>
                      <c:pt idx="83">
                        <c:v>1.0280061032047649</c:v>
                      </c:pt>
                      <c:pt idx="84">
                        <c:v>1.0403917189060272</c:v>
                      </c:pt>
                      <c:pt idx="85">
                        <c:v>1.0527773346072895</c:v>
                      </c:pt>
                      <c:pt idx="86">
                        <c:v>1.0651629503085516</c:v>
                      </c:pt>
                      <c:pt idx="87">
                        <c:v>1.0775485660098139</c:v>
                      </c:pt>
                      <c:pt idx="88">
                        <c:v>1.0899341817110761</c:v>
                      </c:pt>
                      <c:pt idx="89">
                        <c:v>1.1023197974123384</c:v>
                      </c:pt>
                      <c:pt idx="90">
                        <c:v>1.1147054131136005</c:v>
                      </c:pt>
                      <c:pt idx="91">
                        <c:v>1.1270910288148628</c:v>
                      </c:pt>
                      <c:pt idx="92">
                        <c:v>1.1394766445161248</c:v>
                      </c:pt>
                      <c:pt idx="93">
                        <c:v>1.1518622602173874</c:v>
                      </c:pt>
                      <c:pt idx="94">
                        <c:v>1.1642478759186494</c:v>
                      </c:pt>
                      <c:pt idx="95">
                        <c:v>1.1766334916199117</c:v>
                      </c:pt>
                      <c:pt idx="96">
                        <c:v>1.189019107321174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Data_Compiled!$FB$6:$FB$90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0.22588043011882478</c:v>
                      </c:pt>
                      <c:pt idx="1">
                        <c:v>0.22929834991658013</c:v>
                      </c:pt>
                      <c:pt idx="2">
                        <c:v>0.23338805065933985</c:v>
                      </c:pt>
                      <c:pt idx="3">
                        <c:v>0.23745091103354216</c:v>
                      </c:pt>
                      <c:pt idx="4">
                        <c:v>0.24211013184282895</c:v>
                      </c:pt>
                      <c:pt idx="5">
                        <c:v>0.24645437019274832</c:v>
                      </c:pt>
                      <c:pt idx="6">
                        <c:v>0.25197433316190165</c:v>
                      </c:pt>
                      <c:pt idx="7">
                        <c:v>0.25609914864239119</c:v>
                      </c:pt>
                      <c:pt idx="8">
                        <c:v>0.26162544369036111</c:v>
                      </c:pt>
                      <c:pt idx="9">
                        <c:v>0.26715762673070653</c:v>
                      </c:pt>
                      <c:pt idx="10">
                        <c:v>0.27215129785756392</c:v>
                      </c:pt>
                      <c:pt idx="11">
                        <c:v>0.27710263571805949</c:v>
                      </c:pt>
                      <c:pt idx="12">
                        <c:v>0.28265792218938474</c:v>
                      </c:pt>
                      <c:pt idx="13">
                        <c:v>0.28850470812435985</c:v>
                      </c:pt>
                      <c:pt idx="14">
                        <c:v>0.29522589023476947</c:v>
                      </c:pt>
                      <c:pt idx="15">
                        <c:v>0.30222148121947151</c:v>
                      </c:pt>
                      <c:pt idx="16">
                        <c:v>0.30926984067982066</c:v>
                      </c:pt>
                      <c:pt idx="17">
                        <c:v>0.3177229176462314</c:v>
                      </c:pt>
                      <c:pt idx="18">
                        <c:v>0.32677743742289833</c:v>
                      </c:pt>
                      <c:pt idx="19">
                        <c:v>0.3358323820758678</c:v>
                      </c:pt>
                      <c:pt idx="20">
                        <c:v>0.34404454546108892</c:v>
                      </c:pt>
                      <c:pt idx="21">
                        <c:v>0.35076660762317596</c:v>
                      </c:pt>
                      <c:pt idx="22">
                        <c:v>0.3589465679255211</c:v>
                      </c:pt>
                      <c:pt idx="23">
                        <c:v>0.36711131880605702</c:v>
                      </c:pt>
                      <c:pt idx="24">
                        <c:v>0.37559862243975506</c:v>
                      </c:pt>
                      <c:pt idx="25">
                        <c:v>0.3834582299301531</c:v>
                      </c:pt>
                      <c:pt idx="26">
                        <c:v>0.39194499176544889</c:v>
                      </c:pt>
                      <c:pt idx="27">
                        <c:v>0.40275089462609048</c:v>
                      </c:pt>
                      <c:pt idx="28">
                        <c:v>0.41354368251532442</c:v>
                      </c:pt>
                      <c:pt idx="29">
                        <c:v>0.42380767871420261</c:v>
                      </c:pt>
                      <c:pt idx="30">
                        <c:v>0.43346113217710497</c:v>
                      </c:pt>
                      <c:pt idx="31">
                        <c:v>0.44283773137779886</c:v>
                      </c:pt>
                      <c:pt idx="32">
                        <c:v>0.45157292046374636</c:v>
                      </c:pt>
                      <c:pt idx="33">
                        <c:v>0.45976793607165972</c:v>
                      </c:pt>
                      <c:pt idx="34">
                        <c:v>0.46912972640309425</c:v>
                      </c:pt>
                      <c:pt idx="35">
                        <c:v>0.47903295148829178</c:v>
                      </c:pt>
                      <c:pt idx="36">
                        <c:v>0.49072796602732516</c:v>
                      </c:pt>
                      <c:pt idx="37">
                        <c:v>0.50183959423985136</c:v>
                      </c:pt>
                      <c:pt idx="38">
                        <c:v>0.51296505062368158</c:v>
                      </c:pt>
                      <c:pt idx="39">
                        <c:v>0.52375761068054127</c:v>
                      </c:pt>
                      <c:pt idx="40">
                        <c:v>0.53370242945081259</c:v>
                      </c:pt>
                      <c:pt idx="41">
                        <c:v>0.54220272855442875</c:v>
                      </c:pt>
                      <c:pt idx="42">
                        <c:v>0.55185609267891655</c:v>
                      </c:pt>
                      <c:pt idx="43">
                        <c:v>0.56294000810068545</c:v>
                      </c:pt>
                      <c:pt idx="44">
                        <c:v>0.5743433559112231</c:v>
                      </c:pt>
                      <c:pt idx="45">
                        <c:v>0.58601140811108599</c:v>
                      </c:pt>
                      <c:pt idx="46">
                        <c:v>0.59888660242979308</c:v>
                      </c:pt>
                      <c:pt idx="47">
                        <c:v>0.60879168161237118</c:v>
                      </c:pt>
                      <c:pt idx="48">
                        <c:v>0.61784814378865571</c:v>
                      </c:pt>
                      <c:pt idx="49">
                        <c:v>0.62781898146802995</c:v>
                      </c:pt>
                      <c:pt idx="50">
                        <c:v>0.63802897672161951</c:v>
                      </c:pt>
                      <c:pt idx="51">
                        <c:v>0.6494321924529648</c:v>
                      </c:pt>
                      <c:pt idx="52">
                        <c:v>0.66171057366998831</c:v>
                      </c:pt>
                      <c:pt idx="53">
                        <c:v>0.67429389129061923</c:v>
                      </c:pt>
                      <c:pt idx="54">
                        <c:v>0.68480876635790444</c:v>
                      </c:pt>
                      <c:pt idx="55">
                        <c:v>0.69387833128893006</c:v>
                      </c:pt>
                      <c:pt idx="56">
                        <c:v>0.70385019272213822</c:v>
                      </c:pt>
                      <c:pt idx="57">
                        <c:v>0.71405955507669472</c:v>
                      </c:pt>
                      <c:pt idx="58">
                        <c:v>0.72693490285171414</c:v>
                      </c:pt>
                      <c:pt idx="59">
                        <c:v>0.73857671582124496</c:v>
                      </c:pt>
                      <c:pt idx="60">
                        <c:v>0.75028472703502103</c:v>
                      </c:pt>
                      <c:pt idx="61">
                        <c:v>0.76020323849180493</c:v>
                      </c:pt>
                      <c:pt idx="62">
                        <c:v>0.76956436116495053</c:v>
                      </c:pt>
                      <c:pt idx="63">
                        <c:v>0.77980069151810549</c:v>
                      </c:pt>
                      <c:pt idx="64">
                        <c:v>0.79146970485483947</c:v>
                      </c:pt>
                      <c:pt idx="65">
                        <c:v>0.80377402015297084</c:v>
                      </c:pt>
                      <c:pt idx="66">
                        <c:v>0.81605240613631835</c:v>
                      </c:pt>
                      <c:pt idx="67">
                        <c:v>0.82684611129068175</c:v>
                      </c:pt>
                      <c:pt idx="68">
                        <c:v>0.83563685215952987</c:v>
                      </c:pt>
                      <c:pt idx="69">
                        <c:v>0.84471967860531583</c:v>
                      </c:pt>
                      <c:pt idx="70">
                        <c:v>0.85699808568607072</c:v>
                      </c:pt>
                      <c:pt idx="71">
                        <c:v>0.86955488558618965</c:v>
                      </c:pt>
                      <c:pt idx="72">
                        <c:v>0.88148954796354906</c:v>
                      </c:pt>
                      <c:pt idx="73">
                        <c:v>0.89203035089724436</c:v>
                      </c:pt>
                      <c:pt idx="74">
                        <c:v>0.90137853061760609</c:v>
                      </c:pt>
                      <c:pt idx="75">
                        <c:v>0.91073961860347763</c:v>
                      </c:pt>
                      <c:pt idx="76">
                        <c:v>0.92244757111782782</c:v>
                      </c:pt>
                      <c:pt idx="77">
                        <c:v>0.93473912554121041</c:v>
                      </c:pt>
                      <c:pt idx="78">
                        <c:v>0.94668659400610367</c:v>
                      </c:pt>
                      <c:pt idx="79">
                        <c:v>0.95689720471845208</c:v>
                      </c:pt>
                      <c:pt idx="80">
                        <c:v>0.96595373183841382</c:v>
                      </c:pt>
                      <c:pt idx="81">
                        <c:v>0.97645641750588452</c:v>
                      </c:pt>
                      <c:pt idx="82">
                        <c:v>0.98816380320447861</c:v>
                      </c:pt>
                      <c:pt idx="83">
                        <c:v>0.99988420296006386</c:v>
                      </c:pt>
                      <c:pt idx="84">
                        <c:v>1.0109700186507531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Data_Compiled!$FK$1:$FK$2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Data_Compiled!$FO$6:$FO$90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1.3312953801874829E-2</c:v>
                      </c:pt>
                      <c:pt idx="2">
                        <c:v>2.6625907603749659E-2</c:v>
                      </c:pt>
                      <c:pt idx="3">
                        <c:v>3.9938861405624491E-2</c:v>
                      </c:pt>
                      <c:pt idx="4">
                        <c:v>5.3251815207499317E-2</c:v>
                      </c:pt>
                      <c:pt idx="5">
                        <c:v>6.6564769009374136E-2</c:v>
                      </c:pt>
                      <c:pt idx="6">
                        <c:v>7.9877722811248983E-2</c:v>
                      </c:pt>
                      <c:pt idx="7">
                        <c:v>9.3190676613123802E-2</c:v>
                      </c:pt>
                      <c:pt idx="8">
                        <c:v>0.10650363041499863</c:v>
                      </c:pt>
                      <c:pt idx="9">
                        <c:v>0.11981658421687345</c:v>
                      </c:pt>
                      <c:pt idx="10">
                        <c:v>0.13312953801874827</c:v>
                      </c:pt>
                      <c:pt idx="11">
                        <c:v>0.14644249182062311</c:v>
                      </c:pt>
                      <c:pt idx="12">
                        <c:v>0.15975544562249797</c:v>
                      </c:pt>
                      <c:pt idx="13">
                        <c:v>0.1730683994243728</c:v>
                      </c:pt>
                      <c:pt idx="14">
                        <c:v>0.1863813532262476</c:v>
                      </c:pt>
                      <c:pt idx="15">
                        <c:v>0.19969430702812244</c:v>
                      </c:pt>
                      <c:pt idx="16">
                        <c:v>0.21300726082999727</c:v>
                      </c:pt>
                      <c:pt idx="17">
                        <c:v>0.2263202146318721</c:v>
                      </c:pt>
                      <c:pt idx="18">
                        <c:v>0.23963316843374691</c:v>
                      </c:pt>
                      <c:pt idx="19">
                        <c:v>0.25294612223562174</c:v>
                      </c:pt>
                      <c:pt idx="20">
                        <c:v>0.26625907603749654</c:v>
                      </c:pt>
                      <c:pt idx="21">
                        <c:v>0.27957202983937141</c:v>
                      </c:pt>
                      <c:pt idx="22">
                        <c:v>0.29288498364124621</c:v>
                      </c:pt>
                      <c:pt idx="23">
                        <c:v>0.30619793744312107</c:v>
                      </c:pt>
                      <c:pt idx="24">
                        <c:v>0.31951089124499593</c:v>
                      </c:pt>
                      <c:pt idx="25">
                        <c:v>0.33282384504687074</c:v>
                      </c:pt>
                      <c:pt idx="26">
                        <c:v>0.3461367988487456</c:v>
                      </c:pt>
                      <c:pt idx="27">
                        <c:v>0.3594497526506204</c:v>
                      </c:pt>
                      <c:pt idx="28">
                        <c:v>0.37276270645249521</c:v>
                      </c:pt>
                      <c:pt idx="29">
                        <c:v>0.38607566025437007</c:v>
                      </c:pt>
                      <c:pt idx="30">
                        <c:v>0.39938861405624487</c:v>
                      </c:pt>
                      <c:pt idx="31">
                        <c:v>0.41270156785811968</c:v>
                      </c:pt>
                      <c:pt idx="32">
                        <c:v>0.42601452165999454</c:v>
                      </c:pt>
                      <c:pt idx="33">
                        <c:v>0.4393274754618694</c:v>
                      </c:pt>
                      <c:pt idx="34">
                        <c:v>0.4526404292637442</c:v>
                      </c:pt>
                      <c:pt idx="35">
                        <c:v>0.46595338306561906</c:v>
                      </c:pt>
                      <c:pt idx="36">
                        <c:v>0.47926633686749381</c:v>
                      </c:pt>
                      <c:pt idx="37">
                        <c:v>0.49257929066936873</c:v>
                      </c:pt>
                      <c:pt idx="38">
                        <c:v>0.50589224447124348</c:v>
                      </c:pt>
                      <c:pt idx="39">
                        <c:v>0.5192051982731184</c:v>
                      </c:pt>
                      <c:pt idx="40">
                        <c:v>0.53251815207499309</c:v>
                      </c:pt>
                      <c:pt idx="41">
                        <c:v>0.54583110587686801</c:v>
                      </c:pt>
                      <c:pt idx="42">
                        <c:v>0.55914405967874281</c:v>
                      </c:pt>
                      <c:pt idx="43">
                        <c:v>0.57245701348061762</c:v>
                      </c:pt>
                      <c:pt idx="44">
                        <c:v>0.58576996728249242</c:v>
                      </c:pt>
                      <c:pt idx="45">
                        <c:v>0.59908292108436734</c:v>
                      </c:pt>
                      <c:pt idx="46">
                        <c:v>0.61239587488624214</c:v>
                      </c:pt>
                      <c:pt idx="47">
                        <c:v>0.62570882868811695</c:v>
                      </c:pt>
                      <c:pt idx="48">
                        <c:v>0.63902178248999186</c:v>
                      </c:pt>
                      <c:pt idx="49">
                        <c:v>0.65233473629186667</c:v>
                      </c:pt>
                      <c:pt idx="50">
                        <c:v>0.66564769009374147</c:v>
                      </c:pt>
                      <c:pt idx="51">
                        <c:v>0.67896064389561628</c:v>
                      </c:pt>
                      <c:pt idx="52">
                        <c:v>0.69227359769749119</c:v>
                      </c:pt>
                      <c:pt idx="53">
                        <c:v>0.70558655149936589</c:v>
                      </c:pt>
                      <c:pt idx="54">
                        <c:v>0.7188995053012408</c:v>
                      </c:pt>
                      <c:pt idx="55">
                        <c:v>0.73221245910311561</c:v>
                      </c:pt>
                      <c:pt idx="56">
                        <c:v>0.74552541290499041</c:v>
                      </c:pt>
                      <c:pt idx="57">
                        <c:v>0.75883836670686522</c:v>
                      </c:pt>
                      <c:pt idx="58">
                        <c:v>0.77215132050874014</c:v>
                      </c:pt>
                      <c:pt idx="59">
                        <c:v>0.78546427431061483</c:v>
                      </c:pt>
                      <c:pt idx="60">
                        <c:v>0.79877722811248975</c:v>
                      </c:pt>
                      <c:pt idx="61">
                        <c:v>0.81209018191436455</c:v>
                      </c:pt>
                      <c:pt idx="62">
                        <c:v>0.82540313571623936</c:v>
                      </c:pt>
                      <c:pt idx="63">
                        <c:v>0.83871608951811427</c:v>
                      </c:pt>
                      <c:pt idx="64">
                        <c:v>0.85202904331998908</c:v>
                      </c:pt>
                      <c:pt idx="65">
                        <c:v>0.86534199712186388</c:v>
                      </c:pt>
                      <c:pt idx="66">
                        <c:v>0.8786549509237388</c:v>
                      </c:pt>
                      <c:pt idx="67">
                        <c:v>0.8919679047256136</c:v>
                      </c:pt>
                      <c:pt idx="68">
                        <c:v>0.90528085852748841</c:v>
                      </c:pt>
                      <c:pt idx="69">
                        <c:v>0.9185938123293631</c:v>
                      </c:pt>
                      <c:pt idx="70">
                        <c:v>0.93190676613123813</c:v>
                      </c:pt>
                      <c:pt idx="71">
                        <c:v>0.94521971993311293</c:v>
                      </c:pt>
                      <c:pt idx="72">
                        <c:v>0.95853267373498763</c:v>
                      </c:pt>
                      <c:pt idx="73">
                        <c:v>0.97184562753686243</c:v>
                      </c:pt>
                      <c:pt idx="74">
                        <c:v>0.98515858133873746</c:v>
                      </c:pt>
                      <c:pt idx="75">
                        <c:v>0.99847153514061215</c:v>
                      </c:pt>
                      <c:pt idx="76">
                        <c:v>1.011784488942487</c:v>
                      </c:pt>
                      <c:pt idx="77">
                        <c:v>1.0250974427443618</c:v>
                      </c:pt>
                      <c:pt idx="78">
                        <c:v>1.0384103965462368</c:v>
                      </c:pt>
                      <c:pt idx="79">
                        <c:v>1.0517233503481116</c:v>
                      </c:pt>
                      <c:pt idx="80">
                        <c:v>1.0650363041499862</c:v>
                      </c:pt>
                      <c:pt idx="81">
                        <c:v>1.0783492579518612</c:v>
                      </c:pt>
                      <c:pt idx="82">
                        <c:v>1.091662211753736</c:v>
                      </c:pt>
                      <c:pt idx="83">
                        <c:v>1.1049751655556108</c:v>
                      </c:pt>
                      <c:pt idx="84">
                        <c:v>1.1182881193574856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Data_Compiled!$FP$6:$FP$81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0.23882201004298309</c:v>
                      </c:pt>
                      <c:pt idx="1">
                        <c:v>0.24144616601281066</c:v>
                      </c:pt>
                      <c:pt idx="2">
                        <c:v>0.24533987191059994</c:v>
                      </c:pt>
                      <c:pt idx="3">
                        <c:v>0.25122898121427073</c:v>
                      </c:pt>
                      <c:pt idx="4">
                        <c:v>0.25608507211219306</c:v>
                      </c:pt>
                      <c:pt idx="5">
                        <c:v>0.26164323242896359</c:v>
                      </c:pt>
                      <c:pt idx="6">
                        <c:v>0.26780676009513604</c:v>
                      </c:pt>
                      <c:pt idx="7">
                        <c:v>0.27268668554526221</c:v>
                      </c:pt>
                      <c:pt idx="8">
                        <c:v>0.27791427889131909</c:v>
                      </c:pt>
                      <c:pt idx="9">
                        <c:v>0.28278196994693033</c:v>
                      </c:pt>
                      <c:pt idx="10">
                        <c:v>0.2886480278338166</c:v>
                      </c:pt>
                      <c:pt idx="11">
                        <c:v>0.29517724873732643</c:v>
                      </c:pt>
                      <c:pt idx="12">
                        <c:v>0.30202005464334597</c:v>
                      </c:pt>
                      <c:pt idx="13">
                        <c:v>0.30886289096446096</c:v>
                      </c:pt>
                      <c:pt idx="14">
                        <c:v>0.31668134460250913</c:v>
                      </c:pt>
                      <c:pt idx="15">
                        <c:v>0.32452946937044824</c:v>
                      </c:pt>
                      <c:pt idx="16">
                        <c:v>0.33299791333657802</c:v>
                      </c:pt>
                      <c:pt idx="17">
                        <c:v>0.34211667431129589</c:v>
                      </c:pt>
                      <c:pt idx="18">
                        <c:v>0.35058527419381946</c:v>
                      </c:pt>
                      <c:pt idx="19">
                        <c:v>0.35905391716679108</c:v>
                      </c:pt>
                      <c:pt idx="20">
                        <c:v>0.36749460416589846</c:v>
                      </c:pt>
                      <c:pt idx="21">
                        <c:v>0.3769525859024338</c:v>
                      </c:pt>
                      <c:pt idx="22">
                        <c:v>0.38576068570243843</c:v>
                      </c:pt>
                      <c:pt idx="23">
                        <c:v>0.39520497375390345</c:v>
                      </c:pt>
                      <c:pt idx="24">
                        <c:v>0.40497449430204679</c:v>
                      </c:pt>
                      <c:pt idx="25">
                        <c:v>0.41536805410271793</c:v>
                      </c:pt>
                      <c:pt idx="26">
                        <c:v>0.42615355266631738</c:v>
                      </c:pt>
                      <c:pt idx="27">
                        <c:v>0.43657346884295239</c:v>
                      </c:pt>
                      <c:pt idx="28">
                        <c:v>0.44733262832421022</c:v>
                      </c:pt>
                      <c:pt idx="29">
                        <c:v>0.457441619877681</c:v>
                      </c:pt>
                      <c:pt idx="30">
                        <c:v>0.46750840971259966</c:v>
                      </c:pt>
                      <c:pt idx="31">
                        <c:v>0.47760334421918699</c:v>
                      </c:pt>
                      <c:pt idx="32">
                        <c:v>0.48866103769774488</c:v>
                      </c:pt>
                      <c:pt idx="33">
                        <c:v>0.49973186612345644</c:v>
                      </c:pt>
                      <c:pt idx="34">
                        <c:v>0.51047748762194933</c:v>
                      </c:pt>
                      <c:pt idx="35">
                        <c:v>0.52187363978429291</c:v>
                      </c:pt>
                      <c:pt idx="36">
                        <c:v>0.534283793696535</c:v>
                      </c:pt>
                      <c:pt idx="37">
                        <c:v>0.5456796520339201</c:v>
                      </c:pt>
                      <c:pt idx="38">
                        <c:v>0.55707556892898347</c:v>
                      </c:pt>
                      <c:pt idx="39">
                        <c:v>0.5684715383087442</c:v>
                      </c:pt>
                      <c:pt idx="40">
                        <c:v>0.57989364744387517</c:v>
                      </c:pt>
                      <c:pt idx="41">
                        <c:v>0.59128946420167927</c:v>
                      </c:pt>
                      <c:pt idx="42">
                        <c:v>0.60299761253648176</c:v>
                      </c:pt>
                      <c:pt idx="43">
                        <c:v>0.61572046723644858</c:v>
                      </c:pt>
                      <c:pt idx="44">
                        <c:v>0.62775385028336739</c:v>
                      </c:pt>
                      <c:pt idx="45">
                        <c:v>0.63916271766078514</c:v>
                      </c:pt>
                      <c:pt idx="46">
                        <c:v>0.65153438624838078</c:v>
                      </c:pt>
                      <c:pt idx="47">
                        <c:v>0.662956384127248</c:v>
                      </c:pt>
                      <c:pt idx="48">
                        <c:v>0.67404029043446534</c:v>
                      </c:pt>
                      <c:pt idx="49">
                        <c:v>0.68641173522776511</c:v>
                      </c:pt>
                      <c:pt idx="50">
                        <c:v>0.69844500695256262</c:v>
                      </c:pt>
                      <c:pt idx="51">
                        <c:v>0.71148005945205839</c:v>
                      </c:pt>
                      <c:pt idx="52">
                        <c:v>0.72387791618884778</c:v>
                      </c:pt>
                      <c:pt idx="53">
                        <c:v>0.73593749415527532</c:v>
                      </c:pt>
                      <c:pt idx="54">
                        <c:v>0.74736035506496523</c:v>
                      </c:pt>
                      <c:pt idx="55">
                        <c:v>0.75942012348032528</c:v>
                      </c:pt>
                      <c:pt idx="56">
                        <c:v>0.7714661055173303</c:v>
                      </c:pt>
                      <c:pt idx="57">
                        <c:v>0.78317342283942359</c:v>
                      </c:pt>
                      <c:pt idx="58">
                        <c:v>0.797170910741408</c:v>
                      </c:pt>
                      <c:pt idx="59">
                        <c:v>0.80889196699585142</c:v>
                      </c:pt>
                      <c:pt idx="60">
                        <c:v>0.8206262643877843</c:v>
                      </c:pt>
                      <c:pt idx="61">
                        <c:v>0.8323606125865195</c:v>
                      </c:pt>
                      <c:pt idx="62">
                        <c:v>0.84508417492086807</c:v>
                      </c:pt>
                      <c:pt idx="63">
                        <c:v>0.85714388851962997</c:v>
                      </c:pt>
                      <c:pt idx="64">
                        <c:v>0.87050441620890595</c:v>
                      </c:pt>
                      <c:pt idx="65">
                        <c:v>0.8832145683979743</c:v>
                      </c:pt>
                      <c:pt idx="66">
                        <c:v>0.89494916821613046</c:v>
                      </c:pt>
                      <c:pt idx="67">
                        <c:v>0.90631743045117785</c:v>
                      </c:pt>
                      <c:pt idx="68">
                        <c:v>0.91810740035610339</c:v>
                      </c:pt>
                      <c:pt idx="69">
                        <c:v>0.93145389414191138</c:v>
                      </c:pt>
                      <c:pt idx="70">
                        <c:v>0.94412246806275979</c:v>
                      </c:pt>
                      <c:pt idx="71">
                        <c:v>0.95615502224031967</c:v>
                      </c:pt>
                      <c:pt idx="72">
                        <c:v>0.96822822738936121</c:v>
                      </c:pt>
                      <c:pt idx="73">
                        <c:v>0.98058600961272568</c:v>
                      </c:pt>
                      <c:pt idx="74">
                        <c:v>0.99167000811988393</c:v>
                      </c:pt>
                      <c:pt idx="75">
                        <c:v>1.0043800713175524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426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70384"/>
        <c:crosses val="autoZero"/>
        <c:crossBetween val="midCat"/>
      </c:valAx>
      <c:valAx>
        <c:axId val="414270384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(𝑥 −𝑥</a:t>
                </a:r>
                <a:r>
                  <a:rPr lang="en-US" sz="12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𝑜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/ (𝑥</a:t>
                </a:r>
                <a:r>
                  <a:rPr lang="en-US" sz="12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𝑠 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−𝑥</a:t>
                </a:r>
                <a:r>
                  <a:rPr lang="en-US" sz="12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𝑜 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</a:t>
                </a:r>
                <a:r>
                  <a:rPr lang="en-US" sz="1800" b="0" i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endParaRPr lang="en-US" sz="18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99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849672675986"/>
          <c:y val="3.0003574049601706E-2"/>
          <c:w val="0.68154905170479096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Data_Compiled!$S$6:$S$117</c:f>
              <c:numCache>
                <c:formatCode>General</c:formatCode>
                <c:ptCount val="11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1.3500000000000003</c:v>
                </c:pt>
                <c:pt idx="81">
                  <c:v>1.3666666666666665</c:v>
                </c:pt>
                <c:pt idx="82">
                  <c:v>1.3833333333333335</c:v>
                </c:pt>
                <c:pt idx="83">
                  <c:v>1.4000000000000001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1.4666666666666668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1.5333333333333332</c:v>
                </c:pt>
                <c:pt idx="92">
                  <c:v>1.5499999999999998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1.6000000000000003</c:v>
                </c:pt>
                <c:pt idx="96">
                  <c:v>1.6166666666666665</c:v>
                </c:pt>
                <c:pt idx="97">
                  <c:v>1.6333333333333335</c:v>
                </c:pt>
                <c:pt idx="98">
                  <c:v>1.6500000000000001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1.7166666666666668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1.7833333333333332</c:v>
                </c:pt>
                <c:pt idx="107">
                  <c:v>1.7999999999999998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1.8499999999999999</c:v>
                </c:pt>
                <c:pt idx="111">
                  <c:v>1.8666666666666665</c:v>
                </c:pt>
              </c:numCache>
            </c:numRef>
          </c:xVal>
          <c:yVal>
            <c:numRef>
              <c:f>Data_Compiled!$T$6:$T$117</c:f>
              <c:numCache>
                <c:formatCode>General</c:formatCode>
                <c:ptCount val="112"/>
                <c:pt idx="0">
                  <c:v>7.9568274013331743</c:v>
                </c:pt>
                <c:pt idx="1">
                  <c:v>10.458629606079121</c:v>
                </c:pt>
                <c:pt idx="2">
                  <c:v>19.296563617796945</c:v>
                </c:pt>
                <c:pt idx="3">
                  <c:v>17.988870222389163</c:v>
                </c:pt>
                <c:pt idx="4">
                  <c:v>16.522389663021826</c:v>
                </c:pt>
                <c:pt idx="5">
                  <c:v>12.132825870552672</c:v>
                </c:pt>
                <c:pt idx="6">
                  <c:v>16.335494054561632</c:v>
                </c:pt>
                <c:pt idx="7">
                  <c:v>20.722355307719788</c:v>
                </c:pt>
                <c:pt idx="8">
                  <c:v>12.346913004715899</c:v>
                </c:pt>
                <c:pt idx="9">
                  <c:v>18.370723991821819</c:v>
                </c:pt>
                <c:pt idx="10">
                  <c:v>18.467625181742015</c:v>
                </c:pt>
                <c:pt idx="11">
                  <c:v>8.8484335527385021</c:v>
                </c:pt>
                <c:pt idx="12">
                  <c:v>18.681065071360599</c:v>
                </c:pt>
                <c:pt idx="13">
                  <c:v>19.918953473611648</c:v>
                </c:pt>
                <c:pt idx="14">
                  <c:v>17.362285532381694</c:v>
                </c:pt>
                <c:pt idx="15">
                  <c:v>19.758866160721904</c:v>
                </c:pt>
                <c:pt idx="16">
                  <c:v>17.370661797234398</c:v>
                </c:pt>
                <c:pt idx="17">
                  <c:v>20.937943060489644</c:v>
                </c:pt>
                <c:pt idx="18">
                  <c:v>19.732024366837258</c:v>
                </c:pt>
                <c:pt idx="19">
                  <c:v>22.560550720716147</c:v>
                </c:pt>
                <c:pt idx="20">
                  <c:v>23.716019933481483</c:v>
                </c:pt>
                <c:pt idx="21">
                  <c:v>18.619535807752833</c:v>
                </c:pt>
                <c:pt idx="22">
                  <c:v>21.158079459080913</c:v>
                </c:pt>
                <c:pt idx="23">
                  <c:v>19.918180370246528</c:v>
                </c:pt>
                <c:pt idx="24">
                  <c:v>23.548747201235386</c:v>
                </c:pt>
                <c:pt idx="25">
                  <c:v>23.497760045043229</c:v>
                </c:pt>
                <c:pt idx="26">
                  <c:v>18.670804591196667</c:v>
                </c:pt>
                <c:pt idx="27">
                  <c:v>23.5413272709452</c:v>
                </c:pt>
                <c:pt idx="28">
                  <c:v>23.47087919419581</c:v>
                </c:pt>
                <c:pt idx="29">
                  <c:v>22.34508146895373</c:v>
                </c:pt>
                <c:pt idx="30">
                  <c:v>24.864909975243677</c:v>
                </c:pt>
                <c:pt idx="31">
                  <c:v>23.62591590123834</c:v>
                </c:pt>
                <c:pt idx="32">
                  <c:v>24.851175545510749</c:v>
                </c:pt>
                <c:pt idx="33">
                  <c:v>21.106110074257426</c:v>
                </c:pt>
                <c:pt idx="34">
                  <c:v>19.881125260296194</c:v>
                </c:pt>
                <c:pt idx="35">
                  <c:v>28.613618511735382</c:v>
                </c:pt>
                <c:pt idx="36">
                  <c:v>27.370008392201484</c:v>
                </c:pt>
                <c:pt idx="37">
                  <c:v>26.114004291623399</c:v>
                </c:pt>
                <c:pt idx="38">
                  <c:v>29.788909564579871</c:v>
                </c:pt>
                <c:pt idx="39">
                  <c:v>27.296043946513294</c:v>
                </c:pt>
                <c:pt idx="40">
                  <c:v>21.136936056942965</c:v>
                </c:pt>
                <c:pt idx="41">
                  <c:v>23.608684995059889</c:v>
                </c:pt>
                <c:pt idx="42">
                  <c:v>29.855751710602608</c:v>
                </c:pt>
                <c:pt idx="43">
                  <c:v>27.369890193685229</c:v>
                </c:pt>
                <c:pt idx="44">
                  <c:v>27.334747059495513</c:v>
                </c:pt>
                <c:pt idx="45">
                  <c:v>29.840262363285042</c:v>
                </c:pt>
                <c:pt idx="46">
                  <c:v>29.839850595220657</c:v>
                </c:pt>
                <c:pt idx="47">
                  <c:v>27.314948025797541</c:v>
                </c:pt>
                <c:pt idx="48">
                  <c:v>28.576952878155211</c:v>
                </c:pt>
                <c:pt idx="49">
                  <c:v>33.532932814331716</c:v>
                </c:pt>
                <c:pt idx="50">
                  <c:v>33.514946757608158</c:v>
                </c:pt>
                <c:pt idx="51">
                  <c:v>31.064343267172603</c:v>
                </c:pt>
                <c:pt idx="52">
                  <c:v>32.307033021625926</c:v>
                </c:pt>
                <c:pt idx="53">
                  <c:v>32.307114247292546</c:v>
                </c:pt>
                <c:pt idx="54">
                  <c:v>28.608746378379209</c:v>
                </c:pt>
                <c:pt idx="55">
                  <c:v>33.578332412800059</c:v>
                </c:pt>
                <c:pt idx="56">
                  <c:v>36.092449827131972</c:v>
                </c:pt>
                <c:pt idx="57">
                  <c:v>37.333474920626777</c:v>
                </c:pt>
                <c:pt idx="58">
                  <c:v>37.217550395135113</c:v>
                </c:pt>
                <c:pt idx="59">
                  <c:v>36.031204907036994</c:v>
                </c:pt>
                <c:pt idx="60">
                  <c:v>36.049788876824479</c:v>
                </c:pt>
                <c:pt idx="61">
                  <c:v>30.975976430671015</c:v>
                </c:pt>
                <c:pt idx="62">
                  <c:v>28.550367796034859</c:v>
                </c:pt>
                <c:pt idx="63">
                  <c:v>31.097935936266698</c:v>
                </c:pt>
                <c:pt idx="64">
                  <c:v>31.064793465357791</c:v>
                </c:pt>
                <c:pt idx="65">
                  <c:v>34.779878438102898</c:v>
                </c:pt>
                <c:pt idx="66">
                  <c:v>42.289459298806243</c:v>
                </c:pt>
                <c:pt idx="67">
                  <c:v>39.774817820045989</c:v>
                </c:pt>
                <c:pt idx="68">
                  <c:v>39.712455556971221</c:v>
                </c:pt>
                <c:pt idx="69">
                  <c:v>38.499601135653471</c:v>
                </c:pt>
                <c:pt idx="70">
                  <c:v>32.328301058963802</c:v>
                </c:pt>
                <c:pt idx="71">
                  <c:v>33.559816095568046</c:v>
                </c:pt>
                <c:pt idx="72">
                  <c:v>34.792622831502591</c:v>
                </c:pt>
                <c:pt idx="73">
                  <c:v>38.520897072206658</c:v>
                </c:pt>
                <c:pt idx="74">
                  <c:v>37.267768677308013</c:v>
                </c:pt>
                <c:pt idx="75">
                  <c:v>42.233600735580914</c:v>
                </c:pt>
                <c:pt idx="76">
                  <c:v>47.204410486884278</c:v>
                </c:pt>
                <c:pt idx="77">
                  <c:v>41.006899513852503</c:v>
                </c:pt>
                <c:pt idx="78">
                  <c:v>39.759255873979171</c:v>
                </c:pt>
                <c:pt idx="79">
                  <c:v>38.513192684387313</c:v>
                </c:pt>
                <c:pt idx="80">
                  <c:v>36.033097718297455</c:v>
                </c:pt>
                <c:pt idx="81">
                  <c:v>34.802258891894674</c:v>
                </c:pt>
                <c:pt idx="82">
                  <c:v>36.03669502654418</c:v>
                </c:pt>
                <c:pt idx="83">
                  <c:v>37.279079880622021</c:v>
                </c:pt>
                <c:pt idx="84">
                  <c:v>42.279140479871501</c:v>
                </c:pt>
                <c:pt idx="85">
                  <c:v>43.533792818700135</c:v>
                </c:pt>
                <c:pt idx="86">
                  <c:v>42.2689915592644</c:v>
                </c:pt>
                <c:pt idx="87">
                  <c:v>44.733470714174359</c:v>
                </c:pt>
                <c:pt idx="88">
                  <c:v>40.995421947878597</c:v>
                </c:pt>
                <c:pt idx="89">
                  <c:v>36.01623501980724</c:v>
                </c:pt>
                <c:pt idx="90">
                  <c:v>36.035712950927191</c:v>
                </c:pt>
                <c:pt idx="91">
                  <c:v>39.763848235572418</c:v>
                </c:pt>
                <c:pt idx="92">
                  <c:v>41.006225588269217</c:v>
                </c:pt>
                <c:pt idx="93">
                  <c:v>42.230572531382585</c:v>
                </c:pt>
                <c:pt idx="94">
                  <c:v>44.707560979001428</c:v>
                </c:pt>
                <c:pt idx="95">
                  <c:v>47.23826572237548</c:v>
                </c:pt>
                <c:pt idx="96">
                  <c:v>46.012525832512118</c:v>
                </c:pt>
                <c:pt idx="97">
                  <c:v>40.999750220021909</c:v>
                </c:pt>
                <c:pt idx="98">
                  <c:v>40.989491496564781</c:v>
                </c:pt>
                <c:pt idx="99">
                  <c:v>43.506495248420343</c:v>
                </c:pt>
                <c:pt idx="100">
                  <c:v>38.529050667293909</c:v>
                </c:pt>
                <c:pt idx="101">
                  <c:v>38.507238449790783</c:v>
                </c:pt>
                <c:pt idx="102">
                  <c:v>45.963201986869962</c:v>
                </c:pt>
                <c:pt idx="103">
                  <c:v>43.498504020401832</c:v>
                </c:pt>
                <c:pt idx="104">
                  <c:v>43.479234444757552</c:v>
                </c:pt>
                <c:pt idx="105">
                  <c:v>40.985412228260358</c:v>
                </c:pt>
                <c:pt idx="106">
                  <c:v>38.521976756692901</c:v>
                </c:pt>
                <c:pt idx="107">
                  <c:v>41.009641268736431</c:v>
                </c:pt>
                <c:pt idx="108">
                  <c:v>41.007270640496223</c:v>
                </c:pt>
                <c:pt idx="109">
                  <c:v>39.764628330647938</c:v>
                </c:pt>
                <c:pt idx="110">
                  <c:v>41.005043732859733</c:v>
                </c:pt>
                <c:pt idx="111">
                  <c:v>22.365373633833769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Data_Compiled!$AA$1:$AA$2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Data_Compiled!$AG$6:$AG$107</c:f>
              <c:numCache>
                <c:formatCode>General</c:formatCode>
                <c:ptCount val="10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1.3500000000000003</c:v>
                </c:pt>
                <c:pt idx="81">
                  <c:v>1.3666666666666665</c:v>
                </c:pt>
                <c:pt idx="82">
                  <c:v>1.3833333333333335</c:v>
                </c:pt>
                <c:pt idx="83">
                  <c:v>1.4000000000000001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1.4666666666666668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1.5333333333333332</c:v>
                </c:pt>
                <c:pt idx="92">
                  <c:v>1.5499999999999998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1.6000000000000003</c:v>
                </c:pt>
                <c:pt idx="96">
                  <c:v>1.6166666666666665</c:v>
                </c:pt>
                <c:pt idx="97">
                  <c:v>1.6333333333333335</c:v>
                </c:pt>
                <c:pt idx="98">
                  <c:v>1.6500000000000001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</c:numCache>
            </c:numRef>
          </c:xVal>
          <c:yVal>
            <c:numRef>
              <c:f>Data_Compiled!$AH$6:$AH$106</c:f>
              <c:numCache>
                <c:formatCode>General</c:formatCode>
                <c:ptCount val="101"/>
                <c:pt idx="0">
                  <c:v>15.111303359277439</c:v>
                </c:pt>
                <c:pt idx="1">
                  <c:v>7.9253691656978607</c:v>
                </c:pt>
                <c:pt idx="2">
                  <c:v>20.659575278778764</c:v>
                </c:pt>
                <c:pt idx="3">
                  <c:v>22.60235088200859</c:v>
                </c:pt>
                <c:pt idx="4">
                  <c:v>22.366852224633888</c:v>
                </c:pt>
                <c:pt idx="5">
                  <c:v>25.837536762864357</c:v>
                </c:pt>
                <c:pt idx="6">
                  <c:v>22.619914434240933</c:v>
                </c:pt>
                <c:pt idx="7">
                  <c:v>19.604801860374756</c:v>
                </c:pt>
                <c:pt idx="8">
                  <c:v>21.231589641164099</c:v>
                </c:pt>
                <c:pt idx="9">
                  <c:v>20.673182908142792</c:v>
                </c:pt>
                <c:pt idx="10">
                  <c:v>20.591031417808107</c:v>
                </c:pt>
                <c:pt idx="11">
                  <c:v>21.07297660261187</c:v>
                </c:pt>
                <c:pt idx="12">
                  <c:v>21.086774606480173</c:v>
                </c:pt>
                <c:pt idx="13">
                  <c:v>22.341022991910243</c:v>
                </c:pt>
                <c:pt idx="14">
                  <c:v>22.610579663594784</c:v>
                </c:pt>
                <c:pt idx="15">
                  <c:v>21.087068208987013</c:v>
                </c:pt>
                <c:pt idx="16">
                  <c:v>22.065743263833845</c:v>
                </c:pt>
                <c:pt idx="17">
                  <c:v>29.021576989321108</c:v>
                </c:pt>
                <c:pt idx="18">
                  <c:v>32.154213715528286</c:v>
                </c:pt>
                <c:pt idx="19">
                  <c:v>32.300343182124529</c:v>
                </c:pt>
                <c:pt idx="20">
                  <c:v>33.702276458733785</c:v>
                </c:pt>
                <c:pt idx="21">
                  <c:v>33.701927949114086</c:v>
                </c:pt>
                <c:pt idx="22">
                  <c:v>26.5818256300645</c:v>
                </c:pt>
                <c:pt idx="23">
                  <c:v>26.525774883875922</c:v>
                </c:pt>
                <c:pt idx="24">
                  <c:v>33.654783186063966</c:v>
                </c:pt>
                <c:pt idx="25">
                  <c:v>33.585388088085637</c:v>
                </c:pt>
                <c:pt idx="26">
                  <c:v>30.816310274205659</c:v>
                </c:pt>
                <c:pt idx="27">
                  <c:v>25.357299874564692</c:v>
                </c:pt>
                <c:pt idx="28">
                  <c:v>25.247890510335036</c:v>
                </c:pt>
                <c:pt idx="29">
                  <c:v>29.412295565256684</c:v>
                </c:pt>
                <c:pt idx="30">
                  <c:v>30.928388202487234</c:v>
                </c:pt>
                <c:pt idx="31">
                  <c:v>32.295790937412775</c:v>
                </c:pt>
                <c:pt idx="32">
                  <c:v>33.661035999816818</c:v>
                </c:pt>
                <c:pt idx="33">
                  <c:v>39.3498853627801</c:v>
                </c:pt>
                <c:pt idx="34">
                  <c:v>39.308660501581876</c:v>
                </c:pt>
                <c:pt idx="35">
                  <c:v>35.022955035301273</c:v>
                </c:pt>
                <c:pt idx="36">
                  <c:v>36.467279229100463</c:v>
                </c:pt>
                <c:pt idx="37">
                  <c:v>40.593021905435805</c:v>
                </c:pt>
                <c:pt idx="38">
                  <c:v>40.596602920599992</c:v>
                </c:pt>
                <c:pt idx="39">
                  <c:v>39.261908103447858</c:v>
                </c:pt>
                <c:pt idx="40">
                  <c:v>39.302766665434319</c:v>
                </c:pt>
                <c:pt idx="41">
                  <c:v>36.539739526705446</c:v>
                </c:pt>
                <c:pt idx="42">
                  <c:v>35.12198182536374</c:v>
                </c:pt>
                <c:pt idx="43">
                  <c:v>33.722894267604431</c:v>
                </c:pt>
                <c:pt idx="44">
                  <c:v>37.849851052724162</c:v>
                </c:pt>
                <c:pt idx="45">
                  <c:v>40.571288060623949</c:v>
                </c:pt>
                <c:pt idx="46">
                  <c:v>40.643822168844551</c:v>
                </c:pt>
                <c:pt idx="47">
                  <c:v>43.50726947131993</c:v>
                </c:pt>
                <c:pt idx="48">
                  <c:v>46.283100761283869</c:v>
                </c:pt>
                <c:pt idx="49">
                  <c:v>49.089686157127993</c:v>
                </c:pt>
                <c:pt idx="50">
                  <c:v>51.940136453748217</c:v>
                </c:pt>
                <c:pt idx="51">
                  <c:v>49.094100320495194</c:v>
                </c:pt>
                <c:pt idx="52">
                  <c:v>49.088236948334384</c:v>
                </c:pt>
                <c:pt idx="53">
                  <c:v>49.159700164562437</c:v>
                </c:pt>
                <c:pt idx="54">
                  <c:v>46.29848153135957</c:v>
                </c:pt>
                <c:pt idx="55">
                  <c:v>47.648696378105136</c:v>
                </c:pt>
                <c:pt idx="56">
                  <c:v>46.270548213253313</c:v>
                </c:pt>
                <c:pt idx="57">
                  <c:v>47.702835393907399</c:v>
                </c:pt>
                <c:pt idx="58">
                  <c:v>49.133013975004133</c:v>
                </c:pt>
                <c:pt idx="59">
                  <c:v>46.299886323637061</c:v>
                </c:pt>
                <c:pt idx="60">
                  <c:v>39.284023257501843</c:v>
                </c:pt>
                <c:pt idx="61">
                  <c:v>42.099235470465445</c:v>
                </c:pt>
                <c:pt idx="62">
                  <c:v>51.911181507275025</c:v>
                </c:pt>
                <c:pt idx="63">
                  <c:v>54.727509429789386</c:v>
                </c:pt>
                <c:pt idx="64">
                  <c:v>58.916918525806523</c:v>
                </c:pt>
                <c:pt idx="65">
                  <c:v>54.70815491740926</c:v>
                </c:pt>
                <c:pt idx="66">
                  <c:v>47.711903287408816</c:v>
                </c:pt>
                <c:pt idx="67">
                  <c:v>53.314952475876659</c:v>
                </c:pt>
                <c:pt idx="68">
                  <c:v>58.918007559917626</c:v>
                </c:pt>
                <c:pt idx="69">
                  <c:v>56.129565485952746</c:v>
                </c:pt>
                <c:pt idx="70">
                  <c:v>51.920354427233917</c:v>
                </c:pt>
                <c:pt idx="71">
                  <c:v>49.105697440294342</c:v>
                </c:pt>
                <c:pt idx="72">
                  <c:v>43.473897709387053</c:v>
                </c:pt>
                <c:pt idx="73">
                  <c:v>44.877315263206086</c:v>
                </c:pt>
                <c:pt idx="74">
                  <c:v>51.917509661916313</c:v>
                </c:pt>
                <c:pt idx="75">
                  <c:v>53.32046929723203</c:v>
                </c:pt>
                <c:pt idx="76">
                  <c:v>57.524575488371106</c:v>
                </c:pt>
                <c:pt idx="77">
                  <c:v>60.320724226296846</c:v>
                </c:pt>
                <c:pt idx="78">
                  <c:v>54.708750563149927</c:v>
                </c:pt>
                <c:pt idx="79">
                  <c:v>53.31585017481698</c:v>
                </c:pt>
                <c:pt idx="80">
                  <c:v>63.137192048910237</c:v>
                </c:pt>
                <c:pt idx="81">
                  <c:v>63.137192976886439</c:v>
                </c:pt>
                <c:pt idx="82">
                  <c:v>60.331096515214924</c:v>
                </c:pt>
                <c:pt idx="83">
                  <c:v>57.524406212687289</c:v>
                </c:pt>
                <c:pt idx="84">
                  <c:v>50.509171892453168</c:v>
                </c:pt>
                <c:pt idx="85">
                  <c:v>53.318173243608108</c:v>
                </c:pt>
                <c:pt idx="86">
                  <c:v>53.32097309370878</c:v>
                </c:pt>
                <c:pt idx="87">
                  <c:v>51.919453278898523</c:v>
                </c:pt>
                <c:pt idx="88">
                  <c:v>54.718766705058613</c:v>
                </c:pt>
                <c:pt idx="89">
                  <c:v>54.714864662935746</c:v>
                </c:pt>
                <c:pt idx="90">
                  <c:v>56.136203548512057</c:v>
                </c:pt>
                <c:pt idx="91">
                  <c:v>61.754949826656208</c:v>
                </c:pt>
                <c:pt idx="92">
                  <c:v>63.143280486483221</c:v>
                </c:pt>
                <c:pt idx="93">
                  <c:v>64.527268645103192</c:v>
                </c:pt>
                <c:pt idx="94">
                  <c:v>60.323856321729565</c:v>
                </c:pt>
                <c:pt idx="95">
                  <c:v>51.917917706247302</c:v>
                </c:pt>
                <c:pt idx="96">
                  <c:v>54.708720642717502</c:v>
                </c:pt>
                <c:pt idx="97">
                  <c:v>57.51494040945736</c:v>
                </c:pt>
                <c:pt idx="98">
                  <c:v>51.912629674691836</c:v>
                </c:pt>
                <c:pt idx="99">
                  <c:v>54.718723516775583</c:v>
                </c:pt>
                <c:pt idx="100">
                  <c:v>56.121772438622259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Data_Compiled!$AP$1:$AP$2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Data_Compiled!$AU$6:$AU$106</c:f>
              <c:numCache>
                <c:formatCode>General</c:formatCode>
                <c:ptCount val="101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1.3500000000000003</c:v>
                </c:pt>
                <c:pt idx="81">
                  <c:v>1.3666666666666665</c:v>
                </c:pt>
                <c:pt idx="82">
                  <c:v>1.3833333333333335</c:v>
                </c:pt>
                <c:pt idx="83">
                  <c:v>1.4000000000000001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1.4666666666666668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1.5333333333333332</c:v>
                </c:pt>
                <c:pt idx="92">
                  <c:v>1.5499999999999998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1.6000000000000003</c:v>
                </c:pt>
                <c:pt idx="96">
                  <c:v>1.6166666666666665</c:v>
                </c:pt>
                <c:pt idx="97">
                  <c:v>1.6333333333333335</c:v>
                </c:pt>
                <c:pt idx="98">
                  <c:v>1.6500000000000001</c:v>
                </c:pt>
                <c:pt idx="99">
                  <c:v>1.6666666666666667</c:v>
                </c:pt>
                <c:pt idx="100">
                  <c:v>1.6833333333333333</c:v>
                </c:pt>
              </c:numCache>
            </c:numRef>
          </c:xVal>
          <c:yVal>
            <c:numRef>
              <c:f>Data_Compiled!$AV$6:$AV$25</c:f>
              <c:numCache>
                <c:formatCode>General</c:formatCode>
                <c:ptCount val="20"/>
                <c:pt idx="0">
                  <c:v>17.336547489646982</c:v>
                </c:pt>
                <c:pt idx="1">
                  <c:v>13.621240584634318</c:v>
                </c:pt>
                <c:pt idx="2">
                  <c:v>13.567592834455791</c:v>
                </c:pt>
                <c:pt idx="3">
                  <c:v>16.201910360023376</c:v>
                </c:pt>
                <c:pt idx="4">
                  <c:v>13.579414778093632</c:v>
                </c:pt>
                <c:pt idx="5">
                  <c:v>15.878430083010279</c:v>
                </c:pt>
                <c:pt idx="6">
                  <c:v>13.569804581598053</c:v>
                </c:pt>
                <c:pt idx="7">
                  <c:v>13.598184483572469</c:v>
                </c:pt>
                <c:pt idx="8">
                  <c:v>16.057312252964426</c:v>
                </c:pt>
                <c:pt idx="9">
                  <c:v>13.575728559905798</c:v>
                </c:pt>
                <c:pt idx="10">
                  <c:v>16.065771978478153</c:v>
                </c:pt>
                <c:pt idx="11">
                  <c:v>17.300209678703588</c:v>
                </c:pt>
                <c:pt idx="12">
                  <c:v>17.312421536044393</c:v>
                </c:pt>
                <c:pt idx="13">
                  <c:v>19.813011123535439</c:v>
                </c:pt>
                <c:pt idx="14">
                  <c:v>18.523493687620235</c:v>
                </c:pt>
                <c:pt idx="15">
                  <c:v>17.257061208384151</c:v>
                </c:pt>
                <c:pt idx="16">
                  <c:v>19.785725634842791</c:v>
                </c:pt>
                <c:pt idx="17">
                  <c:v>22.254163917426904</c:v>
                </c:pt>
                <c:pt idx="18">
                  <c:v>22.204268347987789</c:v>
                </c:pt>
                <c:pt idx="19">
                  <c:v>25.932617167420691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Data_Compiled!$BC$1:$BC$2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Data_Compiled!$BI$6:$BI$116</c:f>
              <c:numCache>
                <c:formatCode>General</c:formatCode>
                <c:ptCount val="111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1.3500000000000003</c:v>
                </c:pt>
                <c:pt idx="81">
                  <c:v>1.3666666666666665</c:v>
                </c:pt>
                <c:pt idx="82">
                  <c:v>1.3833333333333335</c:v>
                </c:pt>
                <c:pt idx="83">
                  <c:v>1.4000000000000001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1.4666666666666668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1.5333333333333332</c:v>
                </c:pt>
                <c:pt idx="92">
                  <c:v>1.5499999999999998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1.6000000000000003</c:v>
                </c:pt>
                <c:pt idx="96">
                  <c:v>1.6166666666666665</c:v>
                </c:pt>
                <c:pt idx="97">
                  <c:v>1.6333333333333335</c:v>
                </c:pt>
                <c:pt idx="98">
                  <c:v>1.6500000000000001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1.7166666666666668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1.7833333333333332</c:v>
                </c:pt>
                <c:pt idx="107">
                  <c:v>1.7999999999999998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1.8499999999999999</c:v>
                </c:pt>
              </c:numCache>
            </c:numRef>
          </c:xVal>
          <c:yVal>
            <c:numRef>
              <c:f>Data_Compiled!$BJ$6:$BJ$116</c:f>
              <c:numCache>
                <c:formatCode>General</c:formatCode>
                <c:ptCount val="111"/>
                <c:pt idx="0">
                  <c:v>39.141522171958449</c:v>
                </c:pt>
                <c:pt idx="1">
                  <c:v>32.564592549777451</c:v>
                </c:pt>
                <c:pt idx="2">
                  <c:v>34.008290896054064</c:v>
                </c:pt>
                <c:pt idx="3">
                  <c:v>42.939812954482079</c:v>
                </c:pt>
                <c:pt idx="4">
                  <c:v>43.148521480402763</c:v>
                </c:pt>
                <c:pt idx="5">
                  <c:v>47.34124544675818</c:v>
                </c:pt>
                <c:pt idx="6">
                  <c:v>45.772933705639666</c:v>
                </c:pt>
                <c:pt idx="7">
                  <c:v>44.344748043179216</c:v>
                </c:pt>
                <c:pt idx="8">
                  <c:v>51.619107770192898</c:v>
                </c:pt>
                <c:pt idx="9">
                  <c:v>48.79099995085349</c:v>
                </c:pt>
                <c:pt idx="10">
                  <c:v>47.339342324867893</c:v>
                </c:pt>
                <c:pt idx="11">
                  <c:v>58.787542994787998</c:v>
                </c:pt>
                <c:pt idx="12">
                  <c:v>58.965671160461476</c:v>
                </c:pt>
                <c:pt idx="13">
                  <c:v>50.350878975829929</c:v>
                </c:pt>
                <c:pt idx="14">
                  <c:v>54.463372317036352</c:v>
                </c:pt>
                <c:pt idx="15">
                  <c:v>54.467190883423072</c:v>
                </c:pt>
                <c:pt idx="16">
                  <c:v>48.778221258426228</c:v>
                </c:pt>
                <c:pt idx="17">
                  <c:v>57.340624648115806</c:v>
                </c:pt>
                <c:pt idx="18">
                  <c:v>61.602397365220469</c:v>
                </c:pt>
                <c:pt idx="19">
                  <c:v>64.513667142860939</c:v>
                </c:pt>
                <c:pt idx="20">
                  <c:v>63.113783365044164</c:v>
                </c:pt>
                <c:pt idx="21">
                  <c:v>56.016719574787196</c:v>
                </c:pt>
                <c:pt idx="22">
                  <c:v>56.02052641662268</c:v>
                </c:pt>
                <c:pt idx="23">
                  <c:v>58.812661177965303</c:v>
                </c:pt>
                <c:pt idx="24">
                  <c:v>64.546331574086807</c:v>
                </c:pt>
                <c:pt idx="25">
                  <c:v>65.980314581174312</c:v>
                </c:pt>
                <c:pt idx="26">
                  <c:v>66.020627478667123</c:v>
                </c:pt>
                <c:pt idx="27">
                  <c:v>66.019313504285662</c:v>
                </c:pt>
                <c:pt idx="28">
                  <c:v>64.545997648383405</c:v>
                </c:pt>
                <c:pt idx="29">
                  <c:v>63.153836605872065</c:v>
                </c:pt>
                <c:pt idx="30">
                  <c:v>64.587888731912159</c:v>
                </c:pt>
                <c:pt idx="31">
                  <c:v>67.41283654287632</c:v>
                </c:pt>
                <c:pt idx="32">
                  <c:v>68.805172278650616</c:v>
                </c:pt>
                <c:pt idx="33">
                  <c:v>67.454654057676905</c:v>
                </c:pt>
                <c:pt idx="34">
                  <c:v>69.170492102283859</c:v>
                </c:pt>
                <c:pt idx="35">
                  <c:v>64.780334556178701</c:v>
                </c:pt>
                <c:pt idx="36">
                  <c:v>64.540646347655311</c:v>
                </c:pt>
                <c:pt idx="37">
                  <c:v>71.70726331023404</c:v>
                </c:pt>
                <c:pt idx="38">
                  <c:v>73.090609691676264</c:v>
                </c:pt>
                <c:pt idx="39">
                  <c:v>67.3604022015016</c:v>
                </c:pt>
                <c:pt idx="40">
                  <c:v>70.229452391390708</c:v>
                </c:pt>
                <c:pt idx="41">
                  <c:v>73.098014110940014</c:v>
                </c:pt>
                <c:pt idx="42">
                  <c:v>62.982745282026059</c:v>
                </c:pt>
                <c:pt idx="43">
                  <c:v>60.201545739074703</c:v>
                </c:pt>
                <c:pt idx="44">
                  <c:v>71.931776328956559</c:v>
                </c:pt>
                <c:pt idx="45">
                  <c:v>71.79962305757536</c:v>
                </c:pt>
                <c:pt idx="46">
                  <c:v>61.724839747370005</c:v>
                </c:pt>
                <c:pt idx="47">
                  <c:v>66.217396045167064</c:v>
                </c:pt>
                <c:pt idx="48">
                  <c:v>69.209121358299456</c:v>
                </c:pt>
                <c:pt idx="49">
                  <c:v>70.600943107953725</c:v>
                </c:pt>
                <c:pt idx="50">
                  <c:v>70.384038375720564</c:v>
                </c:pt>
                <c:pt idx="51">
                  <c:v>68.893354859402876</c:v>
                </c:pt>
                <c:pt idx="52">
                  <c:v>66.08701396583777</c:v>
                </c:pt>
                <c:pt idx="53">
                  <c:v>64.654245197547567</c:v>
                </c:pt>
                <c:pt idx="54">
                  <c:v>64.420231813334269</c:v>
                </c:pt>
                <c:pt idx="55">
                  <c:v>67.285845891988686</c:v>
                </c:pt>
                <c:pt idx="56">
                  <c:v>70.270196676692947</c:v>
                </c:pt>
                <c:pt idx="57">
                  <c:v>68.837206130102913</c:v>
                </c:pt>
                <c:pt idx="58">
                  <c:v>67.516227636899529</c:v>
                </c:pt>
                <c:pt idx="59">
                  <c:v>64.485017831277688</c:v>
                </c:pt>
                <c:pt idx="60">
                  <c:v>67.294726743787081</c:v>
                </c:pt>
                <c:pt idx="61">
                  <c:v>65.973445143374803</c:v>
                </c:pt>
                <c:pt idx="62">
                  <c:v>65.92111415676834</c:v>
                </c:pt>
                <c:pt idx="63">
                  <c:v>67.567606488122564</c:v>
                </c:pt>
                <c:pt idx="64">
                  <c:v>63.108344219054345</c:v>
                </c:pt>
                <c:pt idx="65">
                  <c:v>62.947665132694738</c:v>
                </c:pt>
                <c:pt idx="66">
                  <c:v>66.025969701297058</c:v>
                </c:pt>
                <c:pt idx="67">
                  <c:v>68.892249545308559</c:v>
                </c:pt>
                <c:pt idx="68">
                  <c:v>70.430759039034356</c:v>
                </c:pt>
                <c:pt idx="69">
                  <c:v>66.241511072624434</c:v>
                </c:pt>
                <c:pt idx="70">
                  <c:v>58.971661526617744</c:v>
                </c:pt>
                <c:pt idx="71">
                  <c:v>61.900628863584124</c:v>
                </c:pt>
                <c:pt idx="72">
                  <c:v>70.43992382446028</c:v>
                </c:pt>
                <c:pt idx="73">
                  <c:v>71.700729912690718</c:v>
                </c:pt>
                <c:pt idx="74">
                  <c:v>61.846870378566557</c:v>
                </c:pt>
                <c:pt idx="75">
                  <c:v>58.981329069164509</c:v>
                </c:pt>
                <c:pt idx="76">
                  <c:v>61.66990507045336</c:v>
                </c:pt>
                <c:pt idx="77">
                  <c:v>68.717540499523224</c:v>
                </c:pt>
                <c:pt idx="78">
                  <c:v>71.585511692703648</c:v>
                </c:pt>
                <c:pt idx="79">
                  <c:v>67.347148908347449</c:v>
                </c:pt>
                <c:pt idx="80">
                  <c:v>63.161572129788738</c:v>
                </c:pt>
                <c:pt idx="81">
                  <c:v>61.728425340435756</c:v>
                </c:pt>
                <c:pt idx="82">
                  <c:v>64.537954068074811</c:v>
                </c:pt>
                <c:pt idx="83">
                  <c:v>69.007045471732553</c:v>
                </c:pt>
                <c:pt idx="84">
                  <c:v>69.12440687357396</c:v>
                </c:pt>
                <c:pt idx="85">
                  <c:v>63.279150325432681</c:v>
                </c:pt>
                <c:pt idx="86">
                  <c:v>61.611844977760278</c:v>
                </c:pt>
                <c:pt idx="87">
                  <c:v>61.850016544110339</c:v>
                </c:pt>
                <c:pt idx="88">
                  <c:v>66.265923929923019</c:v>
                </c:pt>
                <c:pt idx="89">
                  <c:v>65.967151221733445</c:v>
                </c:pt>
                <c:pt idx="90">
                  <c:v>64.415060464445531</c:v>
                </c:pt>
                <c:pt idx="91">
                  <c:v>64.416961132501115</c:v>
                </c:pt>
                <c:pt idx="92">
                  <c:v>64.775236404151229</c:v>
                </c:pt>
                <c:pt idx="93">
                  <c:v>66.453444411048352</c:v>
                </c:pt>
                <c:pt idx="94">
                  <c:v>64.78189221859887</c:v>
                </c:pt>
                <c:pt idx="95">
                  <c:v>63.226246213871576</c:v>
                </c:pt>
                <c:pt idx="96">
                  <c:v>61.666970684030751</c:v>
                </c:pt>
                <c:pt idx="97">
                  <c:v>61.540953834637058</c:v>
                </c:pt>
                <c:pt idx="98">
                  <c:v>64.410126625051532</c:v>
                </c:pt>
                <c:pt idx="99">
                  <c:v>64.411954141901703</c:v>
                </c:pt>
                <c:pt idx="100">
                  <c:v>65.967438571381308</c:v>
                </c:pt>
                <c:pt idx="101">
                  <c:v>70.266397104972043</c:v>
                </c:pt>
                <c:pt idx="102">
                  <c:v>64.417379608002193</c:v>
                </c:pt>
                <c:pt idx="103">
                  <c:v>60.120615991281838</c:v>
                </c:pt>
                <c:pt idx="104">
                  <c:v>58.747705016630427</c:v>
                </c:pt>
                <c:pt idx="105">
                  <c:v>61.558094384031186</c:v>
                </c:pt>
                <c:pt idx="106">
                  <c:v>62.882404277961058</c:v>
                </c:pt>
                <c:pt idx="107">
                  <c:v>60.075377320863581</c:v>
                </c:pt>
                <c:pt idx="108">
                  <c:v>61.566923221469601</c:v>
                </c:pt>
                <c:pt idx="109">
                  <c:v>64.434366119568921</c:v>
                </c:pt>
                <c:pt idx="110">
                  <c:v>67.354855899228241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Data_Compiled!$BQ$1:$BQ$2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Data_Compiled!$BW$6:$BW$116</c:f>
              <c:numCache>
                <c:formatCode>General</c:formatCode>
                <c:ptCount val="111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1.3500000000000003</c:v>
                </c:pt>
                <c:pt idx="81">
                  <c:v>1.3666666666666665</c:v>
                </c:pt>
                <c:pt idx="82">
                  <c:v>1.3833333333333335</c:v>
                </c:pt>
                <c:pt idx="83">
                  <c:v>1.4000000000000001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1.4666666666666668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1.5333333333333332</c:v>
                </c:pt>
                <c:pt idx="92">
                  <c:v>1.5499999999999998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1.6000000000000003</c:v>
                </c:pt>
                <c:pt idx="96">
                  <c:v>1.6166666666666665</c:v>
                </c:pt>
                <c:pt idx="97">
                  <c:v>1.6333333333333335</c:v>
                </c:pt>
                <c:pt idx="98">
                  <c:v>1.6500000000000001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1.7166666666666668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1.7833333333333332</c:v>
                </c:pt>
                <c:pt idx="107">
                  <c:v>1.7999999999999998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1.8499999999999999</c:v>
                </c:pt>
              </c:numCache>
            </c:numRef>
          </c:xVal>
          <c:yVal>
            <c:numRef>
              <c:f>Data_Compiled!$BX$6:$BX$116</c:f>
              <c:numCache>
                <c:formatCode>General</c:formatCode>
                <c:ptCount val="111"/>
                <c:pt idx="0">
                  <c:v>37.805659490156948</c:v>
                </c:pt>
                <c:pt idx="1">
                  <c:v>44.667865675193994</c:v>
                </c:pt>
                <c:pt idx="2">
                  <c:v>33.3637689393084</c:v>
                </c:pt>
                <c:pt idx="3">
                  <c:v>35.30975769570545</c:v>
                </c:pt>
                <c:pt idx="4">
                  <c:v>38.370766691293213</c:v>
                </c:pt>
                <c:pt idx="5">
                  <c:v>36.652745064801771</c:v>
                </c:pt>
                <c:pt idx="6">
                  <c:v>36.655505304592104</c:v>
                </c:pt>
                <c:pt idx="7">
                  <c:v>40.907379795007444</c:v>
                </c:pt>
                <c:pt idx="8">
                  <c:v>42.36013803307727</c:v>
                </c:pt>
                <c:pt idx="9">
                  <c:v>33.434054330003711</c:v>
                </c:pt>
                <c:pt idx="10">
                  <c:v>41.863693760194856</c:v>
                </c:pt>
                <c:pt idx="11">
                  <c:v>50.920345351767835</c:v>
                </c:pt>
                <c:pt idx="12">
                  <c:v>44.021641715585751</c:v>
                </c:pt>
                <c:pt idx="13">
                  <c:v>48.177588662126581</c:v>
                </c:pt>
                <c:pt idx="14">
                  <c:v>53.917573905349641</c:v>
                </c:pt>
                <c:pt idx="15">
                  <c:v>49.802228614254439</c:v>
                </c:pt>
                <c:pt idx="16">
                  <c:v>48.347238654782878</c:v>
                </c:pt>
                <c:pt idx="17">
                  <c:v>53.910954868726783</c:v>
                </c:pt>
                <c:pt idx="18">
                  <c:v>49.464266526568125</c:v>
                </c:pt>
                <c:pt idx="19">
                  <c:v>42.359637964957926</c:v>
                </c:pt>
                <c:pt idx="20">
                  <c:v>48.178449793793085</c:v>
                </c:pt>
                <c:pt idx="21">
                  <c:v>52.72162728915368</c:v>
                </c:pt>
                <c:pt idx="22">
                  <c:v>51.349306516402372</c:v>
                </c:pt>
                <c:pt idx="23">
                  <c:v>49.455769524442559</c:v>
                </c:pt>
                <c:pt idx="24">
                  <c:v>56.569914596685265</c:v>
                </c:pt>
                <c:pt idx="25">
                  <c:v>61.038412500678994</c:v>
                </c:pt>
                <c:pt idx="26">
                  <c:v>62.585744927306642</c:v>
                </c:pt>
                <c:pt idx="27">
                  <c:v>61.136894830147362</c:v>
                </c:pt>
                <c:pt idx="28">
                  <c:v>55.453421979041138</c:v>
                </c:pt>
                <c:pt idx="29">
                  <c:v>52.756566113429592</c:v>
                </c:pt>
                <c:pt idx="30">
                  <c:v>52.614249176872484</c:v>
                </c:pt>
                <c:pt idx="31">
                  <c:v>58.149236217468072</c:v>
                </c:pt>
                <c:pt idx="32">
                  <c:v>53.789256054792475</c:v>
                </c:pt>
                <c:pt idx="33">
                  <c:v>59.753508978350794</c:v>
                </c:pt>
                <c:pt idx="34">
                  <c:v>68.554913645830609</c:v>
                </c:pt>
                <c:pt idx="35">
                  <c:v>65.579012228920575</c:v>
                </c:pt>
                <c:pt idx="36">
                  <c:v>65.516869962845149</c:v>
                </c:pt>
                <c:pt idx="37">
                  <c:v>61.275477582632348</c:v>
                </c:pt>
                <c:pt idx="38">
                  <c:v>58.425751481238152</c:v>
                </c:pt>
                <c:pt idx="39">
                  <c:v>53.932822435109685</c:v>
                </c:pt>
                <c:pt idx="40">
                  <c:v>59.695352288253943</c:v>
                </c:pt>
                <c:pt idx="41">
                  <c:v>65.839061065755203</c:v>
                </c:pt>
                <c:pt idx="42">
                  <c:v>64.376965541869723</c:v>
                </c:pt>
                <c:pt idx="43">
                  <c:v>67.16765895879179</c:v>
                </c:pt>
                <c:pt idx="44">
                  <c:v>65.84954909178856</c:v>
                </c:pt>
                <c:pt idx="45">
                  <c:v>65.642912078202983</c:v>
                </c:pt>
                <c:pt idx="46">
                  <c:v>64.048100392633614</c:v>
                </c:pt>
                <c:pt idx="47">
                  <c:v>59.684557956931187</c:v>
                </c:pt>
                <c:pt idx="48">
                  <c:v>59.753124007278601</c:v>
                </c:pt>
                <c:pt idx="49">
                  <c:v>62.666133101247198</c:v>
                </c:pt>
                <c:pt idx="50">
                  <c:v>64.187453916860392</c:v>
                </c:pt>
                <c:pt idx="51">
                  <c:v>64.060822407746457</c:v>
                </c:pt>
                <c:pt idx="52">
                  <c:v>68.3021492799258</c:v>
                </c:pt>
                <c:pt idx="53">
                  <c:v>68.434396504015226</c:v>
                </c:pt>
                <c:pt idx="54">
                  <c:v>62.555573549271216</c:v>
                </c:pt>
                <c:pt idx="55">
                  <c:v>59.818414237326621</c:v>
                </c:pt>
                <c:pt idx="56">
                  <c:v>62.787315664884758</c:v>
                </c:pt>
                <c:pt idx="57">
                  <c:v>62.671643687773383</c:v>
                </c:pt>
                <c:pt idx="58">
                  <c:v>64.186515137438192</c:v>
                </c:pt>
                <c:pt idx="59">
                  <c:v>70.070199467303752</c:v>
                </c:pt>
                <c:pt idx="60">
                  <c:v>70.384712357322428</c:v>
                </c:pt>
                <c:pt idx="61">
                  <c:v>60.269793291079338</c:v>
                </c:pt>
                <c:pt idx="62">
                  <c:v>61.34256596709465</c:v>
                </c:pt>
                <c:pt idx="63">
                  <c:v>63.986746942717346</c:v>
                </c:pt>
                <c:pt idx="64">
                  <c:v>61.079008800395535</c:v>
                </c:pt>
                <c:pt idx="65">
                  <c:v>69.883243390640359</c:v>
                </c:pt>
                <c:pt idx="66">
                  <c:v>64.061653758502374</c:v>
                </c:pt>
                <c:pt idx="67">
                  <c:v>67.099174296859545</c:v>
                </c:pt>
                <c:pt idx="68">
                  <c:v>70.136696659751863</c:v>
                </c:pt>
                <c:pt idx="69">
                  <c:v>61.338801004438558</c:v>
                </c:pt>
                <c:pt idx="70">
                  <c:v>62.795986676043974</c:v>
                </c:pt>
                <c:pt idx="71">
                  <c:v>64.251914977604315</c:v>
                </c:pt>
                <c:pt idx="72">
                  <c:v>64.122876594365948</c:v>
                </c:pt>
                <c:pt idx="73">
                  <c:v>66.971143039803067</c:v>
                </c:pt>
                <c:pt idx="74">
                  <c:v>66.973082764839049</c:v>
                </c:pt>
                <c:pt idx="75">
                  <c:v>64.063062747629345</c:v>
                </c:pt>
                <c:pt idx="76">
                  <c:v>64.064755107134573</c:v>
                </c:pt>
                <c:pt idx="77">
                  <c:v>62.610286034957547</c:v>
                </c:pt>
                <c:pt idx="78">
                  <c:v>62.670884698268104</c:v>
                </c:pt>
                <c:pt idx="79">
                  <c:v>64.186789243360579</c:v>
                </c:pt>
                <c:pt idx="80">
                  <c:v>65.583646221005353</c:v>
                </c:pt>
                <c:pt idx="81">
                  <c:v>65.525125272318064</c:v>
                </c:pt>
                <c:pt idx="82">
                  <c:v>65.584249059667115</c:v>
                </c:pt>
                <c:pt idx="83">
                  <c:v>64.015740042332766</c:v>
                </c:pt>
                <c:pt idx="84">
                  <c:v>62.503945668393278</c:v>
                </c:pt>
                <c:pt idx="85">
                  <c:v>62.785913106403022</c:v>
                </c:pt>
                <c:pt idx="86">
                  <c:v>64.297592693150079</c:v>
                </c:pt>
                <c:pt idx="87">
                  <c:v>65.816920423942463</c:v>
                </c:pt>
                <c:pt idx="88">
                  <c:v>61.331350078139998</c:v>
                </c:pt>
                <c:pt idx="89">
                  <c:v>64.369189717888645</c:v>
                </c:pt>
                <c:pt idx="90">
                  <c:v>67.653686831085864</c:v>
                </c:pt>
                <c:pt idx="91">
                  <c:v>62.921176011615728</c:v>
                </c:pt>
                <c:pt idx="92">
                  <c:v>62.602571857149009</c:v>
                </c:pt>
                <c:pt idx="93">
                  <c:v>62.928699964827437</c:v>
                </c:pt>
                <c:pt idx="94">
                  <c:v>61.537079266002287</c:v>
                </c:pt>
                <c:pt idx="95">
                  <c:v>64.254675916774403</c:v>
                </c:pt>
                <c:pt idx="96">
                  <c:v>65.643212830159229</c:v>
                </c:pt>
                <c:pt idx="97">
                  <c:v>62.597945775523065</c:v>
                </c:pt>
                <c:pt idx="98">
                  <c:v>56.841992413034568</c:v>
                </c:pt>
                <c:pt idx="99">
                  <c:v>59.754183948788537</c:v>
                </c:pt>
                <c:pt idx="100">
                  <c:v>65.709840956996231</c:v>
                </c:pt>
                <c:pt idx="101">
                  <c:v>64.523904109471118</c:v>
                </c:pt>
                <c:pt idx="102">
                  <c:v>62.935705841987982</c:v>
                </c:pt>
                <c:pt idx="103">
                  <c:v>62.662987871940551</c:v>
                </c:pt>
                <c:pt idx="104">
                  <c:v>64.256664260117816</c:v>
                </c:pt>
                <c:pt idx="105">
                  <c:v>61.69825346975238</c:v>
                </c:pt>
                <c:pt idx="106">
                  <c:v>60.177216692670996</c:v>
                </c:pt>
                <c:pt idx="107">
                  <c:v>61.348541029852818</c:v>
                </c:pt>
                <c:pt idx="108">
                  <c:v>62.731278296098985</c:v>
                </c:pt>
                <c:pt idx="109">
                  <c:v>62.73128372421646</c:v>
                </c:pt>
                <c:pt idx="110">
                  <c:v>49.41556020765772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Data_Compiled!$CE$1:$CE$2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Data_Compiled!$CK$6:$CK$87</c:f>
              <c:numCache>
                <c:formatCode>General</c:formatCode>
                <c:ptCount val="8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1.3500000000000003</c:v>
                </c:pt>
                <c:pt idx="81">
                  <c:v>1.3666666666666665</c:v>
                </c:pt>
              </c:numCache>
            </c:numRef>
          </c:xVal>
          <c:yVal>
            <c:numRef>
              <c:f>Data_Compiled!$CL$6:$CL$87</c:f>
              <c:numCache>
                <c:formatCode>General</c:formatCode>
                <c:ptCount val="82"/>
                <c:pt idx="0">
                  <c:v>52.617965132462025</c:v>
                </c:pt>
                <c:pt idx="1">
                  <c:v>54.326300338278529</c:v>
                </c:pt>
                <c:pt idx="2">
                  <c:v>44.499143639011216</c:v>
                </c:pt>
                <c:pt idx="3">
                  <c:v>51.035402665521268</c:v>
                </c:pt>
                <c:pt idx="4">
                  <c:v>58.430803926728267</c:v>
                </c:pt>
                <c:pt idx="5">
                  <c:v>51.370638530603024</c:v>
                </c:pt>
                <c:pt idx="6">
                  <c:v>49.916948207859058</c:v>
                </c:pt>
                <c:pt idx="7">
                  <c:v>58.497611234170932</c:v>
                </c:pt>
                <c:pt idx="8">
                  <c:v>61.347656929000792</c:v>
                </c:pt>
                <c:pt idx="9">
                  <c:v>51.416928170833685</c:v>
                </c:pt>
                <c:pt idx="10">
                  <c:v>55.695893833808547</c:v>
                </c:pt>
                <c:pt idx="11">
                  <c:v>68.532718343898978</c:v>
                </c:pt>
                <c:pt idx="12">
                  <c:v>65.648087904173465</c:v>
                </c:pt>
                <c:pt idx="13">
                  <c:v>64.22199533232039</c:v>
                </c:pt>
                <c:pt idx="14">
                  <c:v>65.677374717493279</c:v>
                </c:pt>
                <c:pt idx="15">
                  <c:v>67.043654191844197</c:v>
                </c:pt>
                <c:pt idx="16">
                  <c:v>66.998778095384949</c:v>
                </c:pt>
                <c:pt idx="17">
                  <c:v>60.009170214165209</c:v>
                </c:pt>
                <c:pt idx="18">
                  <c:v>59.989115642912068</c:v>
                </c:pt>
                <c:pt idx="19">
                  <c:v>69.964832144222285</c:v>
                </c:pt>
                <c:pt idx="20">
                  <c:v>71.533970187415349</c:v>
                </c:pt>
                <c:pt idx="21">
                  <c:v>67.113809782488488</c:v>
                </c:pt>
                <c:pt idx="22">
                  <c:v>74.124787881019103</c:v>
                </c:pt>
                <c:pt idx="23">
                  <c:v>81.335539018540317</c:v>
                </c:pt>
                <c:pt idx="24">
                  <c:v>84.156896325231742</c:v>
                </c:pt>
                <c:pt idx="25">
                  <c:v>81.336469118491422</c:v>
                </c:pt>
                <c:pt idx="26">
                  <c:v>72.814092002068293</c:v>
                </c:pt>
                <c:pt idx="27">
                  <c:v>75.595567762065258</c:v>
                </c:pt>
                <c:pt idx="28">
                  <c:v>81.338729941402065</c:v>
                </c:pt>
                <c:pt idx="29">
                  <c:v>71.353783791190068</c:v>
                </c:pt>
                <c:pt idx="30">
                  <c:v>70.414485284858031</c:v>
                </c:pt>
                <c:pt idx="31">
                  <c:v>77.60559828982548</c:v>
                </c:pt>
                <c:pt idx="32">
                  <c:v>79.951703329831943</c:v>
                </c:pt>
                <c:pt idx="33">
                  <c:v>82.802747980912429</c:v>
                </c:pt>
                <c:pt idx="34">
                  <c:v>86.975602071103793</c:v>
                </c:pt>
                <c:pt idx="35">
                  <c:v>89.674242268804122</c:v>
                </c:pt>
                <c:pt idx="36">
                  <c:v>85.465917706742985</c:v>
                </c:pt>
                <c:pt idx="37">
                  <c:v>78.433570113690379</c:v>
                </c:pt>
                <c:pt idx="38">
                  <c:v>74.339462948065616</c:v>
                </c:pt>
                <c:pt idx="39">
                  <c:v>78.716656698955646</c:v>
                </c:pt>
                <c:pt idx="40">
                  <c:v>81.476566758481766</c:v>
                </c:pt>
                <c:pt idx="41">
                  <c:v>82.705196175081511</c:v>
                </c:pt>
                <c:pt idx="42">
                  <c:v>81.279115589078131</c:v>
                </c:pt>
                <c:pt idx="43">
                  <c:v>84.229838919547021</c:v>
                </c:pt>
                <c:pt idx="44">
                  <c:v>88.507830582579047</c:v>
                </c:pt>
                <c:pt idx="45">
                  <c:v>87.283258711569275</c:v>
                </c:pt>
                <c:pt idx="46">
                  <c:v>91.667950749034119</c:v>
                </c:pt>
                <c:pt idx="47">
                  <c:v>80.230180808925496</c:v>
                </c:pt>
                <c:pt idx="48">
                  <c:v>75.786504239556876</c:v>
                </c:pt>
                <c:pt idx="49">
                  <c:v>79.836684911772352</c:v>
                </c:pt>
                <c:pt idx="50">
                  <c:v>79.894934149557542</c:v>
                </c:pt>
                <c:pt idx="51">
                  <c:v>88.241506599129821</c:v>
                </c:pt>
                <c:pt idx="52">
                  <c:v>90.948501484343907</c:v>
                </c:pt>
                <c:pt idx="53">
                  <c:v>91.122420566856178</c:v>
                </c:pt>
                <c:pt idx="54">
                  <c:v>87.081866600515824</c:v>
                </c:pt>
                <c:pt idx="55">
                  <c:v>85.701147081745731</c:v>
                </c:pt>
                <c:pt idx="56">
                  <c:v>82.66701886440957</c:v>
                </c:pt>
                <c:pt idx="57">
                  <c:v>78.479803258186124</c:v>
                </c:pt>
                <c:pt idx="58">
                  <c:v>82.803375561290281</c:v>
                </c:pt>
                <c:pt idx="59">
                  <c:v>88.463113390483286</c:v>
                </c:pt>
                <c:pt idx="60">
                  <c:v>86.091694801377542</c:v>
                </c:pt>
                <c:pt idx="61">
                  <c:v>86.143739242341169</c:v>
                </c:pt>
                <c:pt idx="62">
                  <c:v>89.98550080000399</c:v>
                </c:pt>
                <c:pt idx="63">
                  <c:v>86.925997487850736</c:v>
                </c:pt>
                <c:pt idx="64">
                  <c:v>82.598580639189436</c:v>
                </c:pt>
                <c:pt idx="65">
                  <c:v>79.756784213470169</c:v>
                </c:pt>
                <c:pt idx="66">
                  <c:v>81.139855787559299</c:v>
                </c:pt>
                <c:pt idx="67">
                  <c:v>88.415176074263144</c:v>
                </c:pt>
                <c:pt idx="68">
                  <c:v>89.222402486130505</c:v>
                </c:pt>
                <c:pt idx="69">
                  <c:v>86.369085672911595</c:v>
                </c:pt>
                <c:pt idx="70">
                  <c:v>85.598437622853552</c:v>
                </c:pt>
                <c:pt idx="71">
                  <c:v>82.638025840018102</c:v>
                </c:pt>
                <c:pt idx="72">
                  <c:v>84.119888868993968</c:v>
                </c:pt>
                <c:pt idx="73">
                  <c:v>82.967782932800304</c:v>
                </c:pt>
                <c:pt idx="74">
                  <c:v>81.597872688525968</c:v>
                </c:pt>
                <c:pt idx="75">
                  <c:v>83.031203803528527</c:v>
                </c:pt>
                <c:pt idx="76">
                  <c:v>89.93130746066555</c:v>
                </c:pt>
                <c:pt idx="77">
                  <c:v>98.202998544753214</c:v>
                </c:pt>
                <c:pt idx="78">
                  <c:v>95.524245134332858</c:v>
                </c:pt>
                <c:pt idx="79">
                  <c:v>84.33909556700246</c:v>
                </c:pt>
                <c:pt idx="80">
                  <c:v>71.451936306661906</c:v>
                </c:pt>
                <c:pt idx="81">
                  <c:v>79.84176465135647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Data_Compiled!$CS$1:$CS$2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Data_Compiled!$CY$6:$CY$82</c:f>
              <c:numCache>
                <c:formatCode>General</c:formatCode>
                <c:ptCount val="77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</c:numCache>
            </c:numRef>
          </c:xVal>
          <c:yVal>
            <c:numRef>
              <c:f>Data_Compiled!$CZ$6:$CZ$82</c:f>
              <c:numCache>
                <c:formatCode>General</c:formatCode>
                <c:ptCount val="77"/>
                <c:pt idx="0">
                  <c:v>33.259399474584384</c:v>
                </c:pt>
                <c:pt idx="1">
                  <c:v>32.169961517671197</c:v>
                </c:pt>
                <c:pt idx="2">
                  <c:v>34.688766610353966</c:v>
                </c:pt>
                <c:pt idx="3">
                  <c:v>38.589505906048821</c:v>
                </c:pt>
                <c:pt idx="4">
                  <c:v>39.74394287843284</c:v>
                </c:pt>
                <c:pt idx="5">
                  <c:v>41.011050846507587</c:v>
                </c:pt>
                <c:pt idx="6">
                  <c:v>41.460281622771397</c:v>
                </c:pt>
                <c:pt idx="7">
                  <c:v>42.675724456400303</c:v>
                </c:pt>
                <c:pt idx="8">
                  <c:v>48.509701260882863</c:v>
                </c:pt>
                <c:pt idx="9">
                  <c:v>48.701767591997438</c:v>
                </c:pt>
                <c:pt idx="10">
                  <c:v>48.552320927398341</c:v>
                </c:pt>
                <c:pt idx="11">
                  <c:v>52.904887220502907</c:v>
                </c:pt>
                <c:pt idx="12">
                  <c:v>50.278724996114349</c:v>
                </c:pt>
                <c:pt idx="13">
                  <c:v>55.840618273216563</c:v>
                </c:pt>
                <c:pt idx="14">
                  <c:v>61.401763520446011</c:v>
                </c:pt>
                <c:pt idx="15">
                  <c:v>60.053208827181003</c:v>
                </c:pt>
                <c:pt idx="16">
                  <c:v>57.202190808132187</c:v>
                </c:pt>
                <c:pt idx="17">
                  <c:v>61.425743470285546</c:v>
                </c:pt>
                <c:pt idx="18">
                  <c:v>64.291102251108882</c:v>
                </c:pt>
                <c:pt idx="19">
                  <c:v>61.440555885660928</c:v>
                </c:pt>
                <c:pt idx="20">
                  <c:v>62.828096440799179</c:v>
                </c:pt>
                <c:pt idx="21">
                  <c:v>68.552285112763997</c:v>
                </c:pt>
                <c:pt idx="22">
                  <c:v>70.222642965951607</c:v>
                </c:pt>
                <c:pt idx="23">
                  <c:v>70.215863832532193</c:v>
                </c:pt>
                <c:pt idx="24">
                  <c:v>74.310245414210257</c:v>
                </c:pt>
                <c:pt idx="25">
                  <c:v>75.790781619484576</c:v>
                </c:pt>
                <c:pt idx="26">
                  <c:v>74.36361478326512</c:v>
                </c:pt>
                <c:pt idx="27">
                  <c:v>75.747776443836884</c:v>
                </c:pt>
                <c:pt idx="28">
                  <c:v>77.22331472106346</c:v>
                </c:pt>
                <c:pt idx="29">
                  <c:v>78.697043885393228</c:v>
                </c:pt>
                <c:pt idx="30">
                  <c:v>78.612433230523152</c:v>
                </c:pt>
                <c:pt idx="31">
                  <c:v>80.00168326727308</c:v>
                </c:pt>
                <c:pt idx="32">
                  <c:v>81.554519338557384</c:v>
                </c:pt>
                <c:pt idx="33">
                  <c:v>83.065673439069641</c:v>
                </c:pt>
                <c:pt idx="34">
                  <c:v>87.231626444038156</c:v>
                </c:pt>
                <c:pt idx="35">
                  <c:v>84.291400828253359</c:v>
                </c:pt>
                <c:pt idx="36">
                  <c:v>81.477193904659316</c:v>
                </c:pt>
                <c:pt idx="37">
                  <c:v>81.515566921283821</c:v>
                </c:pt>
                <c:pt idx="38">
                  <c:v>81.553026432377905</c:v>
                </c:pt>
                <c:pt idx="39">
                  <c:v>84.339286908104626</c:v>
                </c:pt>
                <c:pt idx="40">
                  <c:v>87.233614798346451</c:v>
                </c:pt>
                <c:pt idx="41">
                  <c:v>87.269904327990361</c:v>
                </c:pt>
                <c:pt idx="42">
                  <c:v>90.093075459422082</c:v>
                </c:pt>
                <c:pt idx="43">
                  <c:v>91.595522330615765</c:v>
                </c:pt>
                <c:pt idx="44">
                  <c:v>90.129296139727174</c:v>
                </c:pt>
                <c:pt idx="45">
                  <c:v>87.197543086114223</c:v>
                </c:pt>
                <c:pt idx="46">
                  <c:v>85.804766200641339</c:v>
                </c:pt>
                <c:pt idx="47">
                  <c:v>89.995104063419276</c:v>
                </c:pt>
                <c:pt idx="48">
                  <c:v>88.664090721386458</c:v>
                </c:pt>
                <c:pt idx="49">
                  <c:v>88.870978499450658</c:v>
                </c:pt>
                <c:pt idx="50">
                  <c:v>91.558448422606716</c:v>
                </c:pt>
                <c:pt idx="51">
                  <c:v>92.879822556982617</c:v>
                </c:pt>
                <c:pt idx="52">
                  <c:v>90.203417255308636</c:v>
                </c:pt>
                <c:pt idx="53">
                  <c:v>87.305497968428597</c:v>
                </c:pt>
                <c:pt idx="54">
                  <c:v>87.160155428077189</c:v>
                </c:pt>
                <c:pt idx="55">
                  <c:v>91.453517277896751</c:v>
                </c:pt>
                <c:pt idx="56">
                  <c:v>94.34788041170323</c:v>
                </c:pt>
                <c:pt idx="57">
                  <c:v>92.92113431479693</c:v>
                </c:pt>
                <c:pt idx="58">
                  <c:v>94.318430417263542</c:v>
                </c:pt>
                <c:pt idx="59">
                  <c:v>91.493609928871265</c:v>
                </c:pt>
                <c:pt idx="60">
                  <c:v>90.159480230077421</c:v>
                </c:pt>
                <c:pt idx="61">
                  <c:v>88.938614099082699</c:v>
                </c:pt>
                <c:pt idx="62">
                  <c:v>88.876246595969391</c:v>
                </c:pt>
                <c:pt idx="63">
                  <c:v>90.092407369755605</c:v>
                </c:pt>
                <c:pt idx="64">
                  <c:v>94.418237373636615</c:v>
                </c:pt>
                <c:pt idx="65">
                  <c:v>94.418052236502191</c:v>
                </c:pt>
                <c:pt idx="66">
                  <c:v>90.05513064180353</c:v>
                </c:pt>
                <c:pt idx="67">
                  <c:v>88.663141122946769</c:v>
                </c:pt>
                <c:pt idx="68">
                  <c:v>90.129552737920022</c:v>
                </c:pt>
                <c:pt idx="69">
                  <c:v>90.129619929557236</c:v>
                </c:pt>
                <c:pt idx="70">
                  <c:v>88.700213054454082</c:v>
                </c:pt>
                <c:pt idx="71">
                  <c:v>94.344905972346766</c:v>
                </c:pt>
                <c:pt idx="72">
                  <c:v>92.915194392349605</c:v>
                </c:pt>
                <c:pt idx="73">
                  <c:v>91.522956773900574</c:v>
                </c:pt>
                <c:pt idx="74">
                  <c:v>91.419378464952288</c:v>
                </c:pt>
                <c:pt idx="75">
                  <c:v>85.670575651840025</c:v>
                </c:pt>
                <c:pt idx="76">
                  <c:v>62.867874933711306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Data_Compiled!$DG$1:$DG$2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Data_Compiled!$DM$6:$DM$67</c:f>
              <c:numCache>
                <c:formatCode>General</c:formatCode>
                <c:ptCount val="6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</c:numCache>
            </c:numRef>
          </c:xVal>
          <c:yVal>
            <c:numRef>
              <c:f>Data_Compiled!$DN$6:$DN$68</c:f>
              <c:numCache>
                <c:formatCode>General</c:formatCode>
                <c:ptCount val="63"/>
                <c:pt idx="0">
                  <c:v>38.673525399722926</c:v>
                </c:pt>
                <c:pt idx="1">
                  <c:v>34.719348746820643</c:v>
                </c:pt>
                <c:pt idx="2">
                  <c:v>38.949903936312346</c:v>
                </c:pt>
                <c:pt idx="3">
                  <c:v>40.512601968795494</c:v>
                </c:pt>
                <c:pt idx="4">
                  <c:v>47.278878916161538</c:v>
                </c:pt>
                <c:pt idx="5">
                  <c:v>46.936257114624112</c:v>
                </c:pt>
                <c:pt idx="6">
                  <c:v>50.802657135759596</c:v>
                </c:pt>
                <c:pt idx="7">
                  <c:v>53.463499429188573</c:v>
                </c:pt>
                <c:pt idx="8">
                  <c:v>56.206943935451022</c:v>
                </c:pt>
                <c:pt idx="9">
                  <c:v>58.837681821010946</c:v>
                </c:pt>
                <c:pt idx="10">
                  <c:v>58.808421753669471</c:v>
                </c:pt>
                <c:pt idx="11">
                  <c:v>61.477411884683391</c:v>
                </c:pt>
                <c:pt idx="12">
                  <c:v>65.64691657196262</c:v>
                </c:pt>
                <c:pt idx="13">
                  <c:v>70.879986850100522</c:v>
                </c:pt>
                <c:pt idx="14">
                  <c:v>70.673458489652376</c:v>
                </c:pt>
                <c:pt idx="15">
                  <c:v>73.193598386570415</c:v>
                </c:pt>
                <c:pt idx="16">
                  <c:v>71.897683304958122</c:v>
                </c:pt>
                <c:pt idx="17">
                  <c:v>77.226725646926226</c:v>
                </c:pt>
                <c:pt idx="18">
                  <c:v>80.023393622791602</c:v>
                </c:pt>
                <c:pt idx="19">
                  <c:v>77.457736430780614</c:v>
                </c:pt>
                <c:pt idx="20">
                  <c:v>83.715563246371531</c:v>
                </c:pt>
                <c:pt idx="21">
                  <c:v>83.581796247311374</c:v>
                </c:pt>
                <c:pt idx="22">
                  <c:v>86.384364031098983</c:v>
                </c:pt>
                <c:pt idx="23">
                  <c:v>90.392042912408968</c:v>
                </c:pt>
                <c:pt idx="24">
                  <c:v>89.003694283671479</c:v>
                </c:pt>
                <c:pt idx="25">
                  <c:v>92.85514257458567</c:v>
                </c:pt>
                <c:pt idx="26">
                  <c:v>92.895096007671242</c:v>
                </c:pt>
                <c:pt idx="27">
                  <c:v>91.59361789430973</c:v>
                </c:pt>
                <c:pt idx="28">
                  <c:v>95.551358724815842</c:v>
                </c:pt>
                <c:pt idx="29">
                  <c:v>93.00094070475761</c:v>
                </c:pt>
                <c:pt idx="30">
                  <c:v>94.276967355325439</c:v>
                </c:pt>
                <c:pt idx="31">
                  <c:v>100.92689904968506</c:v>
                </c:pt>
                <c:pt idx="32">
                  <c:v>99.581056022981926</c:v>
                </c:pt>
                <c:pt idx="33">
                  <c:v>100.74612071218662</c:v>
                </c:pt>
                <c:pt idx="34">
                  <c:v>103.30135593591169</c:v>
                </c:pt>
                <c:pt idx="35">
                  <c:v>102.06037929883325</c:v>
                </c:pt>
                <c:pt idx="36">
                  <c:v>102.1276255593602</c:v>
                </c:pt>
                <c:pt idx="37">
                  <c:v>103.43625923413465</c:v>
                </c:pt>
                <c:pt idx="38">
                  <c:v>100.81912484581028</c:v>
                </c:pt>
                <c:pt idx="39">
                  <c:v>99.447739752819714</c:v>
                </c:pt>
                <c:pt idx="40">
                  <c:v>103.31847211161299</c:v>
                </c:pt>
                <c:pt idx="41">
                  <c:v>107.24773068483361</c:v>
                </c:pt>
                <c:pt idx="42">
                  <c:v>106.17095697397001</c:v>
                </c:pt>
                <c:pt idx="43">
                  <c:v>104.9888635796746</c:v>
                </c:pt>
                <c:pt idx="44">
                  <c:v>106.08532536867325</c:v>
                </c:pt>
                <c:pt idx="45">
                  <c:v>109.87965559974685</c:v>
                </c:pt>
                <c:pt idx="46">
                  <c:v>112.56375173243399</c:v>
                </c:pt>
                <c:pt idx="47">
                  <c:v>108.57937153116946</c:v>
                </c:pt>
                <c:pt idx="48">
                  <c:v>105.99171957136451</c:v>
                </c:pt>
                <c:pt idx="49">
                  <c:v>109.92201628198305</c:v>
                </c:pt>
                <c:pt idx="50">
                  <c:v>108.64058683295684</c:v>
                </c:pt>
                <c:pt idx="51">
                  <c:v>107.38929806451455</c:v>
                </c:pt>
                <c:pt idx="52">
                  <c:v>111.25834078580016</c:v>
                </c:pt>
                <c:pt idx="53">
                  <c:v>112.56753885134276</c:v>
                </c:pt>
                <c:pt idx="54">
                  <c:v>112.59576904540612</c:v>
                </c:pt>
                <c:pt idx="55">
                  <c:v>109.97847042522909</c:v>
                </c:pt>
                <c:pt idx="56">
                  <c:v>107.27819588835064</c:v>
                </c:pt>
                <c:pt idx="57">
                  <c:v>113.8230074167011</c:v>
                </c:pt>
                <c:pt idx="58">
                  <c:v>112.67903794687743</c:v>
                </c:pt>
                <c:pt idx="59">
                  <c:v>110.05980312059253</c:v>
                </c:pt>
                <c:pt idx="60">
                  <c:v>111.23062561041363</c:v>
                </c:pt>
                <c:pt idx="61">
                  <c:v>111.34501817166759</c:v>
                </c:pt>
                <c:pt idx="62">
                  <c:v>111.28703392576193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Data_Compiled!$DU$1:$DU$2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Data_Compiled!$EA$6:$EA$67</c:f>
              <c:numCache>
                <c:formatCode>General</c:formatCode>
                <c:ptCount val="6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</c:numCache>
            </c:numRef>
          </c:xVal>
          <c:yVal>
            <c:numRef>
              <c:f>Data_Compiled!$EB$6:$EB$67</c:f>
              <c:numCache>
                <c:formatCode>General</c:formatCode>
                <c:ptCount val="62"/>
                <c:pt idx="0">
                  <c:v>29.169703946008667</c:v>
                </c:pt>
                <c:pt idx="1">
                  <c:v>36.668508463887449</c:v>
                </c:pt>
                <c:pt idx="2">
                  <c:v>43.395932456125394</c:v>
                </c:pt>
                <c:pt idx="3">
                  <c:v>36.937465481715989</c:v>
                </c:pt>
                <c:pt idx="4">
                  <c:v>43.068915224150487</c:v>
                </c:pt>
                <c:pt idx="5">
                  <c:v>56.347721718950083</c:v>
                </c:pt>
                <c:pt idx="6">
                  <c:v>55.654411513753566</c:v>
                </c:pt>
                <c:pt idx="7">
                  <c:v>57.260491873763691</c:v>
                </c:pt>
                <c:pt idx="8">
                  <c:v>60.153619431919573</c:v>
                </c:pt>
                <c:pt idx="9">
                  <c:v>65.338247924260983</c:v>
                </c:pt>
                <c:pt idx="10">
                  <c:v>68.089863315630026</c:v>
                </c:pt>
                <c:pt idx="11">
                  <c:v>66.663640530959725</c:v>
                </c:pt>
                <c:pt idx="12">
                  <c:v>71.955816913359271</c:v>
                </c:pt>
                <c:pt idx="13">
                  <c:v>70.836479108178594</c:v>
                </c:pt>
                <c:pt idx="14">
                  <c:v>77.430596741898611</c:v>
                </c:pt>
                <c:pt idx="15">
                  <c:v>76.129299559269427</c:v>
                </c:pt>
                <c:pt idx="16">
                  <c:v>77.547214837648895</c:v>
                </c:pt>
                <c:pt idx="17">
                  <c:v>80.097597568596072</c:v>
                </c:pt>
                <c:pt idx="18">
                  <c:v>80.267766110718398</c:v>
                </c:pt>
                <c:pt idx="19">
                  <c:v>84.224007234176369</c:v>
                </c:pt>
                <c:pt idx="20">
                  <c:v>81.38618483048981</c:v>
                </c:pt>
                <c:pt idx="21">
                  <c:v>84.1844707523463</c:v>
                </c:pt>
                <c:pt idx="22">
                  <c:v>89.564442648055064</c:v>
                </c:pt>
                <c:pt idx="23">
                  <c:v>94.786449528624075</c:v>
                </c:pt>
                <c:pt idx="24">
                  <c:v>100.09120069172545</c:v>
                </c:pt>
                <c:pt idx="25">
                  <c:v>98.83402607153306</c:v>
                </c:pt>
                <c:pt idx="26">
                  <c:v>98.981937636556509</c:v>
                </c:pt>
                <c:pt idx="27">
                  <c:v>105.61795174012505</c:v>
                </c:pt>
                <c:pt idx="28">
                  <c:v>105.43299537652199</c:v>
                </c:pt>
                <c:pt idx="29">
                  <c:v>101.43341088823594</c:v>
                </c:pt>
                <c:pt idx="30">
                  <c:v>102.8411690716177</c:v>
                </c:pt>
                <c:pt idx="31">
                  <c:v>102.8424907438026</c:v>
                </c:pt>
                <c:pt idx="32">
                  <c:v>98.938916577960001</c:v>
                </c:pt>
                <c:pt idx="33">
                  <c:v>96.301235618857206</c:v>
                </c:pt>
                <c:pt idx="34">
                  <c:v>100.16933705608007</c:v>
                </c:pt>
                <c:pt idx="35">
                  <c:v>106.74640146055867</c:v>
                </c:pt>
                <c:pt idx="36">
                  <c:v>109.73880451136419</c:v>
                </c:pt>
                <c:pt idx="37">
                  <c:v>110.95048251290275</c:v>
                </c:pt>
                <c:pt idx="38">
                  <c:v>110.69781163095857</c:v>
                </c:pt>
                <c:pt idx="39">
                  <c:v>114.85886385290544</c:v>
                </c:pt>
                <c:pt idx="40">
                  <c:v>116.16016607757305</c:v>
                </c:pt>
                <c:pt idx="41">
                  <c:v>113.49427302852649</c:v>
                </c:pt>
                <c:pt idx="42">
                  <c:v>112.07285132313135</c:v>
                </c:pt>
                <c:pt idx="43">
                  <c:v>112.13484090605287</c:v>
                </c:pt>
                <c:pt idx="44">
                  <c:v>113.5839177859756</c:v>
                </c:pt>
                <c:pt idx="45">
                  <c:v>108.27190505331689</c:v>
                </c:pt>
                <c:pt idx="46">
                  <c:v>104.29927239523134</c:v>
                </c:pt>
                <c:pt idx="47">
                  <c:v>109.58062502977245</c:v>
                </c:pt>
                <c:pt idx="48">
                  <c:v>113.62077301081516</c:v>
                </c:pt>
                <c:pt idx="49">
                  <c:v>116.28949096608682</c:v>
                </c:pt>
                <c:pt idx="50">
                  <c:v>120.13746831161743</c:v>
                </c:pt>
                <c:pt idx="51">
                  <c:v>118.92964644428889</c:v>
                </c:pt>
                <c:pt idx="52">
                  <c:v>121.69542462786015</c:v>
                </c:pt>
                <c:pt idx="53">
                  <c:v>120.26533036926824</c:v>
                </c:pt>
                <c:pt idx="54">
                  <c:v>114.85864361666106</c:v>
                </c:pt>
                <c:pt idx="55">
                  <c:v>113.5563770740099</c:v>
                </c:pt>
                <c:pt idx="56">
                  <c:v>116.22683465365785</c:v>
                </c:pt>
                <c:pt idx="57">
                  <c:v>117.37524092077012</c:v>
                </c:pt>
                <c:pt idx="58">
                  <c:v>116.16335473736004</c:v>
                </c:pt>
                <c:pt idx="59">
                  <c:v>114.89159523034107</c:v>
                </c:pt>
                <c:pt idx="60">
                  <c:v>117.47175987747168</c:v>
                </c:pt>
                <c:pt idx="61">
                  <c:v>117.50485352921393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Data_Compiled!$FY$1:$FY$2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Data_Compiled!$GE$6:$GE$85</c:f>
              <c:numCache>
                <c:formatCode>General</c:formatCode>
                <c:ptCount val="80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  <c:pt idx="23">
                  <c:v>0.39999999999999997</c:v>
                </c:pt>
                <c:pt idx="24">
                  <c:v>0.41666666666666669</c:v>
                </c:pt>
                <c:pt idx="25">
                  <c:v>0.43333333333333335</c:v>
                </c:pt>
                <c:pt idx="26">
                  <c:v>0.45</c:v>
                </c:pt>
                <c:pt idx="27">
                  <c:v>0.46666666666666673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0.51666666666666661</c:v>
                </c:pt>
                <c:pt idx="31">
                  <c:v>0.53333333333333333</c:v>
                </c:pt>
                <c:pt idx="32">
                  <c:v>0.55000000000000004</c:v>
                </c:pt>
                <c:pt idx="33">
                  <c:v>0.56666666666666676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0.64999999999999991</c:v>
                </c:pt>
                <c:pt idx="39">
                  <c:v>0.66666666666666663</c:v>
                </c:pt>
                <c:pt idx="40">
                  <c:v>0.68333333333333324</c:v>
                </c:pt>
                <c:pt idx="41">
                  <c:v>0.70000000000000007</c:v>
                </c:pt>
                <c:pt idx="42">
                  <c:v>0.71666666666666667</c:v>
                </c:pt>
                <c:pt idx="43">
                  <c:v>0.73333333333333339</c:v>
                </c:pt>
                <c:pt idx="44">
                  <c:v>0.75</c:v>
                </c:pt>
                <c:pt idx="45">
                  <c:v>0.76666666666666661</c:v>
                </c:pt>
                <c:pt idx="46">
                  <c:v>0.78333333333333321</c:v>
                </c:pt>
                <c:pt idx="47">
                  <c:v>0.80000000000000016</c:v>
                </c:pt>
                <c:pt idx="48">
                  <c:v>0.81666666666666676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0.89999999999999991</c:v>
                </c:pt>
                <c:pt idx="54">
                  <c:v>0.91666666666666663</c:v>
                </c:pt>
                <c:pt idx="55">
                  <c:v>0.93333333333333324</c:v>
                </c:pt>
                <c:pt idx="56">
                  <c:v>0.95000000000000007</c:v>
                </c:pt>
                <c:pt idx="57">
                  <c:v>0.96666666666666667</c:v>
                </c:pt>
                <c:pt idx="58">
                  <c:v>0.98333333333333339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1.0333333333333332</c:v>
                </c:pt>
                <c:pt idx="62">
                  <c:v>1.0499999999999998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1.1500000000000001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1.2833333333333332</c:v>
                </c:pt>
                <c:pt idx="77">
                  <c:v>1.2999999999999998</c:v>
                </c:pt>
                <c:pt idx="78">
                  <c:v>1.3166666666666667</c:v>
                </c:pt>
                <c:pt idx="79">
                  <c:v>1.3333333333333333</c:v>
                </c:pt>
              </c:numCache>
            </c:numRef>
          </c:xVal>
          <c:yVal>
            <c:numRef>
              <c:f>Data_Compiled!$GF$6:$GF$85</c:f>
              <c:numCache>
                <c:formatCode>General</c:formatCode>
                <c:ptCount val="80"/>
                <c:pt idx="0">
                  <c:v>46.163193234621488</c:v>
                </c:pt>
                <c:pt idx="1">
                  <c:v>38.887661199164903</c:v>
                </c:pt>
                <c:pt idx="2">
                  <c:v>39.663156574420583</c:v>
                </c:pt>
                <c:pt idx="3">
                  <c:v>49.25152877890401</c:v>
                </c:pt>
                <c:pt idx="4">
                  <c:v>41.980636624651773</c:v>
                </c:pt>
                <c:pt idx="5">
                  <c:v>43.82968545082435</c:v>
                </c:pt>
                <c:pt idx="6">
                  <c:v>58.131484633524295</c:v>
                </c:pt>
                <c:pt idx="7">
                  <c:v>55.269914037954052</c:v>
                </c:pt>
                <c:pt idx="8">
                  <c:v>43.799287293645811</c:v>
                </c:pt>
                <c:pt idx="9">
                  <c:v>48.166400257711054</c:v>
                </c:pt>
                <c:pt idx="10">
                  <c:v>55.314802557840494</c:v>
                </c:pt>
                <c:pt idx="11">
                  <c:v>52.439733620089392</c:v>
                </c:pt>
                <c:pt idx="12">
                  <c:v>58.088829586407527</c:v>
                </c:pt>
                <c:pt idx="13">
                  <c:v>62.385028736097816</c:v>
                </c:pt>
                <c:pt idx="14">
                  <c:v>69.486876905732643</c:v>
                </c:pt>
                <c:pt idx="15">
                  <c:v>73.728550495133263</c:v>
                </c:pt>
                <c:pt idx="16">
                  <c:v>58.111614001890636</c:v>
                </c:pt>
                <c:pt idx="17">
                  <c:v>62.386103254810813</c:v>
                </c:pt>
                <c:pt idx="18">
                  <c:v>70.940955430337198</c:v>
                </c:pt>
                <c:pt idx="19">
                  <c:v>72.332263694909869</c:v>
                </c:pt>
                <c:pt idx="20">
                  <c:v>79.517351371495963</c:v>
                </c:pt>
                <c:pt idx="21">
                  <c:v>70.991923328655716</c:v>
                </c:pt>
                <c:pt idx="22">
                  <c:v>69.490952739662191</c:v>
                </c:pt>
                <c:pt idx="23">
                  <c:v>72.42224260145467</c:v>
                </c:pt>
                <c:pt idx="24">
                  <c:v>68.106570156382048</c:v>
                </c:pt>
                <c:pt idx="25">
                  <c:v>72.361850370153192</c:v>
                </c:pt>
                <c:pt idx="26">
                  <c:v>76.650286765700898</c:v>
                </c:pt>
                <c:pt idx="27">
                  <c:v>82.046169494567266</c:v>
                </c:pt>
                <c:pt idx="28">
                  <c:v>94.902430276921933</c:v>
                </c:pt>
                <c:pt idx="29">
                  <c:v>90.855696566663866</c:v>
                </c:pt>
                <c:pt idx="30">
                  <c:v>75.192386857474375</c:v>
                </c:pt>
                <c:pt idx="31">
                  <c:v>78.091790410703126</c:v>
                </c:pt>
                <c:pt idx="32">
                  <c:v>88.021051093425356</c:v>
                </c:pt>
                <c:pt idx="33">
                  <c:v>95.075825714127987</c:v>
                </c:pt>
                <c:pt idx="34">
                  <c:v>90.866237622433715</c:v>
                </c:pt>
                <c:pt idx="35">
                  <c:v>82.322463893146264</c:v>
                </c:pt>
                <c:pt idx="36">
                  <c:v>80.751224622306822</c:v>
                </c:pt>
                <c:pt idx="37">
                  <c:v>79.336844511558354</c:v>
                </c:pt>
                <c:pt idx="38">
                  <c:v>78.109281660166388</c:v>
                </c:pt>
                <c:pt idx="39">
                  <c:v>86.778367259231089</c:v>
                </c:pt>
                <c:pt idx="40">
                  <c:v>96.458259442800866</c:v>
                </c:pt>
                <c:pt idx="41">
                  <c:v>89.285183805854317</c:v>
                </c:pt>
                <c:pt idx="42">
                  <c:v>80.952524351094809</c:v>
                </c:pt>
                <c:pt idx="43">
                  <c:v>86.580461234073752</c:v>
                </c:pt>
                <c:pt idx="44">
                  <c:v>95.225129148320789</c:v>
                </c:pt>
                <c:pt idx="45">
                  <c:v>98.107995323430643</c:v>
                </c:pt>
                <c:pt idx="46">
                  <c:v>93.671894737500594</c:v>
                </c:pt>
                <c:pt idx="47">
                  <c:v>83.654703852877589</c:v>
                </c:pt>
                <c:pt idx="48">
                  <c:v>80.820687675409189</c:v>
                </c:pt>
                <c:pt idx="49">
                  <c:v>89.470395242589916</c:v>
                </c:pt>
                <c:pt idx="50">
                  <c:v>92.25465606836552</c:v>
                </c:pt>
                <c:pt idx="51">
                  <c:v>90.690533476585898</c:v>
                </c:pt>
                <c:pt idx="52">
                  <c:v>90.838239408235864</c:v>
                </c:pt>
                <c:pt idx="53">
                  <c:v>86.443983933219513</c:v>
                </c:pt>
                <c:pt idx="54">
                  <c:v>90.508149400955645</c:v>
                </c:pt>
                <c:pt idx="55">
                  <c:v>102.12651139934411</c:v>
                </c:pt>
                <c:pt idx="56">
                  <c:v>102.5056980903091</c:v>
                </c:pt>
                <c:pt idx="57">
                  <c:v>91.235986773002381</c:v>
                </c:pt>
                <c:pt idx="58">
                  <c:v>86.802850850500036</c:v>
                </c:pt>
                <c:pt idx="59">
                  <c:v>89.591045379872739</c:v>
                </c:pt>
                <c:pt idx="60">
                  <c:v>88.008422453120005</c:v>
                </c:pt>
                <c:pt idx="61">
                  <c:v>94.925275528744905</c:v>
                </c:pt>
                <c:pt idx="62">
                  <c:v>95.03687774850404</c:v>
                </c:pt>
                <c:pt idx="63">
                  <c:v>86.536454755915912</c:v>
                </c:pt>
                <c:pt idx="64">
                  <c:v>92.095394958164718</c:v>
                </c:pt>
                <c:pt idx="65">
                  <c:v>102.17620928436855</c:v>
                </c:pt>
                <c:pt idx="66">
                  <c:v>99.34217543500786</c:v>
                </c:pt>
                <c:pt idx="67">
                  <c:v>87.794021785136664</c:v>
                </c:pt>
                <c:pt idx="68">
                  <c:v>88.229418156965679</c:v>
                </c:pt>
                <c:pt idx="69">
                  <c:v>92.641836674309985</c:v>
                </c:pt>
                <c:pt idx="70">
                  <c:v>93.619328272350131</c:v>
                </c:pt>
                <c:pt idx="71">
                  <c:v>90.72876595054457</c:v>
                </c:pt>
                <c:pt idx="72">
                  <c:v>86.210837852621736</c:v>
                </c:pt>
                <c:pt idx="73">
                  <c:v>90.410730352172664</c:v>
                </c:pt>
                <c:pt idx="74">
                  <c:v>97.671269258331733</c:v>
                </c:pt>
                <c:pt idx="75">
                  <c:v>99.189667241832709</c:v>
                </c:pt>
                <c:pt idx="76">
                  <c:v>98.074386575404006</c:v>
                </c:pt>
                <c:pt idx="77">
                  <c:v>89.733474455607194</c:v>
                </c:pt>
                <c:pt idx="78">
                  <c:v>82.443210626696143</c:v>
                </c:pt>
                <c:pt idx="79">
                  <c:v>97.713868193350336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Data_Compiled!$GM$1:$GM$2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Data_Compiled!$GO$7:$GO$21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xVal>
          <c:yVal>
            <c:numRef>
              <c:f>Data_Compiled!$GS$6:$GS$19</c:f>
              <c:numCache>
                <c:formatCode>General</c:formatCode>
                <c:ptCount val="14"/>
                <c:pt idx="0">
                  <c:v>30.986189605382478</c:v>
                </c:pt>
                <c:pt idx="1">
                  <c:v>45.197216262063179</c:v>
                </c:pt>
                <c:pt idx="2">
                  <c:v>57.936510544650339</c:v>
                </c:pt>
                <c:pt idx="3">
                  <c:v>69.761281990145037</c:v>
                </c:pt>
                <c:pt idx="4">
                  <c:v>79.543776058965406</c:v>
                </c:pt>
                <c:pt idx="5">
                  <c:v>85.692865218528269</c:v>
                </c:pt>
                <c:pt idx="6">
                  <c:v>91.893094344648475</c:v>
                </c:pt>
                <c:pt idx="7">
                  <c:v>100.37565332158853</c:v>
                </c:pt>
                <c:pt idx="8">
                  <c:v>106.85102580388279</c:v>
                </c:pt>
                <c:pt idx="9">
                  <c:v>110.4112602740329</c:v>
                </c:pt>
                <c:pt idx="10">
                  <c:v>112.03089458458912</c:v>
                </c:pt>
                <c:pt idx="11">
                  <c:v>114.95007347751718</c:v>
                </c:pt>
                <c:pt idx="12">
                  <c:v>118.48442520417859</c:v>
                </c:pt>
                <c:pt idx="13">
                  <c:v>119.74872203498015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Data_Compiled!$GZ$1:$GZ$2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Data_Compiled!$HB$7:$HB$33</c:f>
              <c:numCache>
                <c:formatCode>General</c:formatCode>
                <c:ptCount val="27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Data_Compiled!$HF$6:$HF$32</c:f>
              <c:numCache>
                <c:formatCode>General</c:formatCode>
                <c:ptCount val="27"/>
                <c:pt idx="0">
                  <c:v>14.806351133024478</c:v>
                </c:pt>
                <c:pt idx="1">
                  <c:v>20.569543370800584</c:v>
                </c:pt>
                <c:pt idx="2">
                  <c:v>23.839150101636605</c:v>
                </c:pt>
                <c:pt idx="3">
                  <c:v>28.22569299497524</c:v>
                </c:pt>
                <c:pt idx="4">
                  <c:v>30.58261713976017</c:v>
                </c:pt>
                <c:pt idx="5">
                  <c:v>33.037201355037261</c:v>
                </c:pt>
                <c:pt idx="6">
                  <c:v>36.362444800704893</c:v>
                </c:pt>
                <c:pt idx="7">
                  <c:v>38.564649841170649</c:v>
                </c:pt>
                <c:pt idx="8">
                  <c:v>42.536890775978392</c:v>
                </c:pt>
                <c:pt idx="9">
                  <c:v>45.749497008748541</c:v>
                </c:pt>
                <c:pt idx="10">
                  <c:v>48.655963712803597</c:v>
                </c:pt>
                <c:pt idx="11">
                  <c:v>51.922079689188017</c:v>
                </c:pt>
                <c:pt idx="12">
                  <c:v>54.762160173868558</c:v>
                </c:pt>
                <c:pt idx="13">
                  <c:v>56.89567652659904</c:v>
                </c:pt>
                <c:pt idx="14">
                  <c:v>58.722697068373535</c:v>
                </c:pt>
                <c:pt idx="15">
                  <c:v>60.883004515521357</c:v>
                </c:pt>
                <c:pt idx="16">
                  <c:v>62.632054293289158</c:v>
                </c:pt>
                <c:pt idx="17">
                  <c:v>63.372477884358368</c:v>
                </c:pt>
                <c:pt idx="18">
                  <c:v>64.514634315963718</c:v>
                </c:pt>
                <c:pt idx="19">
                  <c:v>65.215211843153682</c:v>
                </c:pt>
                <c:pt idx="20">
                  <c:v>66.295289534016106</c:v>
                </c:pt>
                <c:pt idx="21">
                  <c:v>68.105468781165314</c:v>
                </c:pt>
                <c:pt idx="22">
                  <c:v>68.455467827718493</c:v>
                </c:pt>
                <c:pt idx="23">
                  <c:v>68.815470487480837</c:v>
                </c:pt>
                <c:pt idx="24">
                  <c:v>69.206188480601099</c:v>
                </c:pt>
                <c:pt idx="25">
                  <c:v>69.885709373308146</c:v>
                </c:pt>
                <c:pt idx="26">
                  <c:v>70.265852003249108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Data_Compiled!$HL$1:$HL$2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Data_Compiled!$HN$7:$HN$26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</c:numCache>
            </c:numRef>
          </c:xVal>
          <c:yVal>
            <c:numRef>
              <c:f>Data_Compiled!$HR$6:$HR$25</c:f>
              <c:numCache>
                <c:formatCode>General</c:formatCode>
                <c:ptCount val="20"/>
                <c:pt idx="0">
                  <c:v>15.600926142876377</c:v>
                </c:pt>
                <c:pt idx="1">
                  <c:v>30.490538921747795</c:v>
                </c:pt>
                <c:pt idx="2">
                  <c:v>37.229026520305474</c:v>
                </c:pt>
                <c:pt idx="3">
                  <c:v>39.812727944997597</c:v>
                </c:pt>
                <c:pt idx="4">
                  <c:v>47.014780252465719</c:v>
                </c:pt>
                <c:pt idx="5">
                  <c:v>52.692643573081142</c:v>
                </c:pt>
                <c:pt idx="6">
                  <c:v>55.645603542468407</c:v>
                </c:pt>
                <c:pt idx="7">
                  <c:v>61.627545837436571</c:v>
                </c:pt>
                <c:pt idx="8">
                  <c:v>67.867099507690142</c:v>
                </c:pt>
                <c:pt idx="9">
                  <c:v>70.735837169228972</c:v>
                </c:pt>
                <c:pt idx="10">
                  <c:v>74.054786075368199</c:v>
                </c:pt>
                <c:pt idx="11">
                  <c:v>76.727444866908058</c:v>
                </c:pt>
                <c:pt idx="12">
                  <c:v>80.027259691278502</c:v>
                </c:pt>
                <c:pt idx="13">
                  <c:v>83.663873251910289</c:v>
                </c:pt>
                <c:pt idx="14">
                  <c:v>83.640944946369444</c:v>
                </c:pt>
                <c:pt idx="15">
                  <c:v>84.949757227532302</c:v>
                </c:pt>
                <c:pt idx="16">
                  <c:v>87.269686493247747</c:v>
                </c:pt>
                <c:pt idx="17">
                  <c:v>88.601031259927169</c:v>
                </c:pt>
                <c:pt idx="18">
                  <c:v>90.912492415620946</c:v>
                </c:pt>
                <c:pt idx="19">
                  <c:v>91.227044662392643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Data_Compiled!$HX$1:$HX$2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Data_Compiled!$HZ$7:$HZ$25</c:f>
              <c:numCache>
                <c:formatCode>General</c:formatCode>
                <c:ptCount val="19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</c:numCache>
            </c:numRef>
          </c:xVal>
          <c:yVal>
            <c:numRef>
              <c:f>Data_Compiled!$ID$6:$ID$24</c:f>
              <c:numCache>
                <c:formatCode>General</c:formatCode>
                <c:ptCount val="19"/>
                <c:pt idx="0">
                  <c:v>23.544450827253183</c:v>
                </c:pt>
                <c:pt idx="1">
                  <c:v>31.021346367338072</c:v>
                </c:pt>
                <c:pt idx="2">
                  <c:v>39.18942985777165</c:v>
                </c:pt>
                <c:pt idx="3">
                  <c:v>45.830825385448954</c:v>
                </c:pt>
                <c:pt idx="4">
                  <c:v>50.965471375640405</c:v>
                </c:pt>
                <c:pt idx="5">
                  <c:v>56.489232396983283</c:v>
                </c:pt>
                <c:pt idx="6">
                  <c:v>63.4494058900883</c:v>
                </c:pt>
                <c:pt idx="7">
                  <c:v>70.044825023823847</c:v>
                </c:pt>
                <c:pt idx="8">
                  <c:v>74.098021870072813</c:v>
                </c:pt>
                <c:pt idx="9">
                  <c:v>78.139200761548921</c:v>
                </c:pt>
                <c:pt idx="10">
                  <c:v>83.249655992523529</c:v>
                </c:pt>
                <c:pt idx="11">
                  <c:v>86.918888984851606</c:v>
                </c:pt>
                <c:pt idx="12">
                  <c:v>88.026422011128801</c:v>
                </c:pt>
                <c:pt idx="13">
                  <c:v>90.608690373057769</c:v>
                </c:pt>
                <c:pt idx="14">
                  <c:v>94.630782434067115</c:v>
                </c:pt>
                <c:pt idx="15">
                  <c:v>95.71339161005271</c:v>
                </c:pt>
                <c:pt idx="16">
                  <c:v>97.954115802553432</c:v>
                </c:pt>
                <c:pt idx="17">
                  <c:v>99.776345684117501</c:v>
                </c:pt>
                <c:pt idx="18">
                  <c:v>100.12057734313109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Data_Compiled!$IJ$1:$IJ$2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Data_Compiled!$IL$7:$IL$24</c:f>
              <c:numCache>
                <c:formatCode>General</c:formatCode>
                <c:ptCount val="18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</c:numCache>
            </c:numRef>
          </c:xVal>
          <c:yVal>
            <c:numRef>
              <c:f>Data_Compiled!$IP$6:$IP$23</c:f>
              <c:numCache>
                <c:formatCode>General</c:formatCode>
                <c:ptCount val="18"/>
                <c:pt idx="0">
                  <c:v>23.536773997167149</c:v>
                </c:pt>
                <c:pt idx="1">
                  <c:v>29.830490644322651</c:v>
                </c:pt>
                <c:pt idx="2">
                  <c:v>37.154914299592527</c:v>
                </c:pt>
                <c:pt idx="3">
                  <c:v>46.31595993781464</c:v>
                </c:pt>
                <c:pt idx="4">
                  <c:v>50.162387463372035</c:v>
                </c:pt>
                <c:pt idx="5">
                  <c:v>56.228693449639607</c:v>
                </c:pt>
                <c:pt idx="6">
                  <c:v>64.480010925991422</c:v>
                </c:pt>
                <c:pt idx="7">
                  <c:v>71.452554203722713</c:v>
                </c:pt>
                <c:pt idx="8">
                  <c:v>74.310090684900544</c:v>
                </c:pt>
                <c:pt idx="9">
                  <c:v>76.234161295503753</c:v>
                </c:pt>
                <c:pt idx="10">
                  <c:v>81.314361024926242</c:v>
                </c:pt>
                <c:pt idx="11">
                  <c:v>86.071064971895737</c:v>
                </c:pt>
                <c:pt idx="12">
                  <c:v>88.29817868043456</c:v>
                </c:pt>
                <c:pt idx="13">
                  <c:v>88.608764399296305</c:v>
                </c:pt>
                <c:pt idx="14">
                  <c:v>91.474009384734458</c:v>
                </c:pt>
                <c:pt idx="15">
                  <c:v>96.552208156168462</c:v>
                </c:pt>
                <c:pt idx="16">
                  <c:v>98.475415435987898</c:v>
                </c:pt>
                <c:pt idx="17">
                  <c:v>98.16051796015293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1560"/>
        <c:axId val="414271952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Data_Compiled!$EI$1:$EI$2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Data_Compiled!$EO$6:$EO$113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5.000000000000001E-2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0.10000000000000002</c:v>
                      </c:pt>
                      <c:pt idx="6">
                        <c:v>0.11666666666666665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0.18333333333333335</c:v>
                      </c:pt>
                      <c:pt idx="11">
                        <c:v>0.19999999999999998</c:v>
                      </c:pt>
                      <c:pt idx="12">
                        <c:v>0.21666666666666667</c:v>
                      </c:pt>
                      <c:pt idx="13">
                        <c:v>0.23333333333333331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0.28333333333333338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0.35000000000000003</c:v>
                      </c:pt>
                      <c:pt idx="21">
                        <c:v>0.36666666666666664</c:v>
                      </c:pt>
                      <c:pt idx="22">
                        <c:v>0.3833333333333333</c:v>
                      </c:pt>
                      <c:pt idx="23">
                        <c:v>0.39999999999999997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0.46666666666666673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0.51666666666666661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0.56666666666666676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0.64999999999999991</c:v>
                      </c:pt>
                      <c:pt idx="39">
                        <c:v>0.66666666666666663</c:v>
                      </c:pt>
                      <c:pt idx="40">
                        <c:v>0.68333333333333324</c:v>
                      </c:pt>
                      <c:pt idx="41">
                        <c:v>0.70000000000000007</c:v>
                      </c:pt>
                      <c:pt idx="42">
                        <c:v>0.71666666666666667</c:v>
                      </c:pt>
                      <c:pt idx="43">
                        <c:v>0.73333333333333339</c:v>
                      </c:pt>
                      <c:pt idx="44">
                        <c:v>0.75</c:v>
                      </c:pt>
                      <c:pt idx="45">
                        <c:v>0.76666666666666661</c:v>
                      </c:pt>
                      <c:pt idx="46">
                        <c:v>0.78333333333333321</c:v>
                      </c:pt>
                      <c:pt idx="47">
                        <c:v>0.80000000000000016</c:v>
                      </c:pt>
                      <c:pt idx="48">
                        <c:v>0.81666666666666676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0.89999999999999991</c:v>
                      </c:pt>
                      <c:pt idx="54">
                        <c:v>0.91666666666666663</c:v>
                      </c:pt>
                      <c:pt idx="55">
                        <c:v>0.93333333333333324</c:v>
                      </c:pt>
                      <c:pt idx="56">
                        <c:v>0.95000000000000007</c:v>
                      </c:pt>
                      <c:pt idx="57">
                        <c:v>0.96666666666666667</c:v>
                      </c:pt>
                      <c:pt idx="58">
                        <c:v>0.98333333333333339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1.0333333333333332</c:v>
                      </c:pt>
                      <c:pt idx="62">
                        <c:v>1.0499999999999998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1.1500000000000001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1.2833333333333332</c:v>
                      </c:pt>
                      <c:pt idx="77">
                        <c:v>1.2999999999999998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1.3500000000000003</c:v>
                      </c:pt>
                      <c:pt idx="81">
                        <c:v>1.3666666666666665</c:v>
                      </c:pt>
                      <c:pt idx="82">
                        <c:v>1.3833333333333335</c:v>
                      </c:pt>
                      <c:pt idx="83">
                        <c:v>1.4000000000000001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1.4666666666666668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1.5333333333333332</c:v>
                      </c:pt>
                      <c:pt idx="92">
                        <c:v>1.5499999999999998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1.6000000000000003</c:v>
                      </c:pt>
                      <c:pt idx="96">
                        <c:v>1.6166666666666665</c:v>
                      </c:pt>
                      <c:pt idx="97">
                        <c:v>1.6333333333333335</c:v>
                      </c:pt>
                      <c:pt idx="98">
                        <c:v>1.6500000000000001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1.7166666666666668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1.7833333333333332</c:v>
                      </c:pt>
                      <c:pt idx="107">
                        <c:v>1.7999999999999998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Data_Compiled!$EP$6:$EP$113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35.611987004817415</c:v>
                      </c:pt>
                      <c:pt idx="1">
                        <c:v>37.55913293625995</c:v>
                      </c:pt>
                      <c:pt idx="2">
                        <c:v>41.946096430797738</c:v>
                      </c:pt>
                      <c:pt idx="3">
                        <c:v>48.95715952845628</c:v>
                      </c:pt>
                      <c:pt idx="4">
                        <c:v>51.929542392395653</c:v>
                      </c:pt>
                      <c:pt idx="5">
                        <c:v>48.532929386101387</c:v>
                      </c:pt>
                      <c:pt idx="6">
                        <c:v>48.572309196076255</c:v>
                      </c:pt>
                      <c:pt idx="7">
                        <c:v>46.726593084609632</c:v>
                      </c:pt>
                      <c:pt idx="8">
                        <c:v>44.871801369238263</c:v>
                      </c:pt>
                      <c:pt idx="9">
                        <c:v>48.509617340363818</c:v>
                      </c:pt>
                      <c:pt idx="10">
                        <c:v>52.370876721200354</c:v>
                      </c:pt>
                      <c:pt idx="11">
                        <c:v>50.68373507572533</c:v>
                      </c:pt>
                      <c:pt idx="12">
                        <c:v>43.088669764909085</c:v>
                      </c:pt>
                      <c:pt idx="13">
                        <c:v>39.348979404776017</c:v>
                      </c:pt>
                      <c:pt idx="14">
                        <c:v>45.113803249925539</c:v>
                      </c:pt>
                      <c:pt idx="15">
                        <c:v>52.517559794882757</c:v>
                      </c:pt>
                      <c:pt idx="16">
                        <c:v>63.395837950335043</c:v>
                      </c:pt>
                      <c:pt idx="17">
                        <c:v>61.543571097073119</c:v>
                      </c:pt>
                      <c:pt idx="18">
                        <c:v>59.977752872311903</c:v>
                      </c:pt>
                      <c:pt idx="19">
                        <c:v>67.650059981248276</c:v>
                      </c:pt>
                      <c:pt idx="20">
                        <c:v>71.209178101840621</c:v>
                      </c:pt>
                      <c:pt idx="21">
                        <c:v>73.088798508776932</c:v>
                      </c:pt>
                      <c:pt idx="22">
                        <c:v>73.083062409554316</c:v>
                      </c:pt>
                      <c:pt idx="23">
                        <c:v>74.883868500288386</c:v>
                      </c:pt>
                      <c:pt idx="24">
                        <c:v>73.018002404159517</c:v>
                      </c:pt>
                      <c:pt idx="25">
                        <c:v>71.144815028983842</c:v>
                      </c:pt>
                      <c:pt idx="26">
                        <c:v>71.358035727344685</c:v>
                      </c:pt>
                      <c:pt idx="27">
                        <c:v>80.722234685988653</c:v>
                      </c:pt>
                      <c:pt idx="28">
                        <c:v>86.180441623545661</c:v>
                      </c:pt>
                      <c:pt idx="29">
                        <c:v>88.050635474224521</c:v>
                      </c:pt>
                      <c:pt idx="30">
                        <c:v>88.129902031148703</c:v>
                      </c:pt>
                      <c:pt idx="31">
                        <c:v>90.003065538145719</c:v>
                      </c:pt>
                      <c:pt idx="32">
                        <c:v>95.376398059519914</c:v>
                      </c:pt>
                      <c:pt idx="33">
                        <c:v>99.354167297300677</c:v>
                      </c:pt>
                      <c:pt idx="34">
                        <c:v>101.37592093775797</c:v>
                      </c:pt>
                      <c:pt idx="35">
                        <c:v>97.485505029969801</c:v>
                      </c:pt>
                      <c:pt idx="36">
                        <c:v>97.483279201682038</c:v>
                      </c:pt>
                      <c:pt idx="37">
                        <c:v>95.528636042595011</c:v>
                      </c:pt>
                      <c:pt idx="38">
                        <c:v>97.484476083796736</c:v>
                      </c:pt>
                      <c:pt idx="39">
                        <c:v>108.61739905495493</c:v>
                      </c:pt>
                      <c:pt idx="40">
                        <c:v>112.35743389213116</c:v>
                      </c:pt>
                      <c:pt idx="41">
                        <c:v>110.48828599267462</c:v>
                      </c:pt>
                      <c:pt idx="42">
                        <c:v>112.35864030311699</c:v>
                      </c:pt>
                      <c:pt idx="43">
                        <c:v>116.09900688970387</c:v>
                      </c:pt>
                      <c:pt idx="44">
                        <c:v>116.0995202019853</c:v>
                      </c:pt>
                      <c:pt idx="45">
                        <c:v>106.75017817305043</c:v>
                      </c:pt>
                      <c:pt idx="46">
                        <c:v>103.1752898558339</c:v>
                      </c:pt>
                      <c:pt idx="47">
                        <c:v>110.6540822291949</c:v>
                      </c:pt>
                      <c:pt idx="48">
                        <c:v>117.88627727750121</c:v>
                      </c:pt>
                      <c:pt idx="49">
                        <c:v>123.49749453645845</c:v>
                      </c:pt>
                      <c:pt idx="50">
                        <c:v>121.79114135859759</c:v>
                      </c:pt>
                      <c:pt idx="51">
                        <c:v>120.00240337115076</c:v>
                      </c:pt>
                      <c:pt idx="52">
                        <c:v>114.15096339164467</c:v>
                      </c:pt>
                      <c:pt idx="53">
                        <c:v>108.70206339579713</c:v>
                      </c:pt>
                      <c:pt idx="54">
                        <c:v>118.21191460092652</c:v>
                      </c:pt>
                      <c:pt idx="55">
                        <c:v>123.57898032418137</c:v>
                      </c:pt>
                      <c:pt idx="56">
                        <c:v>119.92142616618625</c:v>
                      </c:pt>
                      <c:pt idx="57">
                        <c:v>121.79123298831047</c:v>
                      </c:pt>
                      <c:pt idx="58">
                        <c:v>132.84891672091806</c:v>
                      </c:pt>
                      <c:pt idx="59">
                        <c:v>129.27099626505739</c:v>
                      </c:pt>
                      <c:pt idx="60">
                        <c:v>120.16655583162645</c:v>
                      </c:pt>
                      <c:pt idx="61">
                        <c:v>114.31157051261685</c:v>
                      </c:pt>
                      <c:pt idx="62">
                        <c:v>112.35869098740984</c:v>
                      </c:pt>
                      <c:pt idx="63">
                        <c:v>125.61404913035192</c:v>
                      </c:pt>
                      <c:pt idx="64">
                        <c:v>132.92849726809109</c:v>
                      </c:pt>
                      <c:pt idx="65">
                        <c:v>127.40105039817112</c:v>
                      </c:pt>
                      <c:pt idx="66">
                        <c:v>125.53111398406729</c:v>
                      </c:pt>
                      <c:pt idx="67">
                        <c:v>121.70845355723742</c:v>
                      </c:pt>
                      <c:pt idx="68">
                        <c:v>119.921319743569</c:v>
                      </c:pt>
                      <c:pt idx="69">
                        <c:v>119.92145479138151</c:v>
                      </c:pt>
                      <c:pt idx="70">
                        <c:v>121.8739232402622</c:v>
                      </c:pt>
                      <c:pt idx="71">
                        <c:v>129.18890810032028</c:v>
                      </c:pt>
                      <c:pt idx="72">
                        <c:v>131.05827619558869</c:v>
                      </c:pt>
                      <c:pt idx="73">
                        <c:v>133.0928430670798</c:v>
                      </c:pt>
                      <c:pt idx="74">
                        <c:v>121.87396886691346</c:v>
                      </c:pt>
                      <c:pt idx="75">
                        <c:v>112.27823811941033</c:v>
                      </c:pt>
                      <c:pt idx="76">
                        <c:v>121.70864486714511</c:v>
                      </c:pt>
                      <c:pt idx="77">
                        <c:v>131.14097511677986</c:v>
                      </c:pt>
                      <c:pt idx="78">
                        <c:v>131.14089865118717</c:v>
                      </c:pt>
                      <c:pt idx="79">
                        <c:v>125.61240482290633</c:v>
                      </c:pt>
                      <c:pt idx="80">
                        <c:v>121.79132523739842</c:v>
                      </c:pt>
                      <c:pt idx="81">
                        <c:v>123.8268144514639</c:v>
                      </c:pt>
                      <c:pt idx="82">
                        <c:v>131.14089432388897</c:v>
                      </c:pt>
                      <c:pt idx="83">
                        <c:v>119.92164154264023</c:v>
                      </c:pt>
                      <c:pt idx="84">
                        <c:v>119.92142355273208</c:v>
                      </c:pt>
                      <c:pt idx="85">
                        <c:v>130.97501006609139</c:v>
                      </c:pt>
                      <c:pt idx="86">
                        <c:v>123.49786351024521</c:v>
                      </c:pt>
                      <c:pt idx="87">
                        <c:v>119.8395959634299</c:v>
                      </c:pt>
                      <c:pt idx="88">
                        <c:v>117.97047580967862</c:v>
                      </c:pt>
                      <c:pt idx="89">
                        <c:v>123.49977337800867</c:v>
                      </c:pt>
                      <c:pt idx="90">
                        <c:v>131.38534744466017</c:v>
                      </c:pt>
                      <c:pt idx="91">
                        <c:v>129.68022902253568</c:v>
                      </c:pt>
                      <c:pt idx="92">
                        <c:v>125.53116894938388</c:v>
                      </c:pt>
                      <c:pt idx="93">
                        <c:v>121.54334850480396</c:v>
                      </c:pt>
                      <c:pt idx="94">
                        <c:v>121.70900146215122</c:v>
                      </c:pt>
                      <c:pt idx="95">
                        <c:v>121.95611283506499</c:v>
                      </c:pt>
                      <c:pt idx="96">
                        <c:v>125.61354997263111</c:v>
                      </c:pt>
                      <c:pt idx="97">
                        <c:v>131.30841383976804</c:v>
                      </c:pt>
                      <c:pt idx="98">
                        <c:v>120.00474136312894</c:v>
                      </c:pt>
                      <c:pt idx="99">
                        <c:v>108.36935458703857</c:v>
                      </c:pt>
                      <c:pt idx="100">
                        <c:v>116.01580229176291</c:v>
                      </c:pt>
                      <c:pt idx="101">
                        <c:v>131.1409209497329</c:v>
                      </c:pt>
                      <c:pt idx="102">
                        <c:v>131.14089263918987</c:v>
                      </c:pt>
                      <c:pt idx="103">
                        <c:v>123.66120777624833</c:v>
                      </c:pt>
                      <c:pt idx="104">
                        <c:v>119.51739747425123</c:v>
                      </c:pt>
                      <c:pt idx="105">
                        <c:v>113.82986754234577</c:v>
                      </c:pt>
                      <c:pt idx="106">
                        <c:v>117.97159071626785</c:v>
                      </c:pt>
                      <c:pt idx="107">
                        <c:v>129.34957981704986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Data_Compiled!$EW$1:$EW$2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Data_Compiled!$FC$6:$FC$100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5.000000000000001E-2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0.10000000000000002</c:v>
                      </c:pt>
                      <c:pt idx="6">
                        <c:v>0.11666666666666665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0.18333333333333335</c:v>
                      </c:pt>
                      <c:pt idx="11">
                        <c:v>0.19999999999999998</c:v>
                      </c:pt>
                      <c:pt idx="12">
                        <c:v>0.21666666666666667</c:v>
                      </c:pt>
                      <c:pt idx="13">
                        <c:v>0.23333333333333331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0.28333333333333338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0.35000000000000003</c:v>
                      </c:pt>
                      <c:pt idx="21">
                        <c:v>0.36666666666666664</c:v>
                      </c:pt>
                      <c:pt idx="22">
                        <c:v>0.3833333333333333</c:v>
                      </c:pt>
                      <c:pt idx="23">
                        <c:v>0.39999999999999997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0.46666666666666673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0.51666666666666661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0.56666666666666676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0.64999999999999991</c:v>
                      </c:pt>
                      <c:pt idx="39">
                        <c:v>0.66666666666666663</c:v>
                      </c:pt>
                      <c:pt idx="40">
                        <c:v>0.68333333333333324</c:v>
                      </c:pt>
                      <c:pt idx="41">
                        <c:v>0.70000000000000007</c:v>
                      </c:pt>
                      <c:pt idx="42">
                        <c:v>0.71666666666666667</c:v>
                      </c:pt>
                      <c:pt idx="43">
                        <c:v>0.73333333333333339</c:v>
                      </c:pt>
                      <c:pt idx="44">
                        <c:v>0.75</c:v>
                      </c:pt>
                      <c:pt idx="45">
                        <c:v>0.76666666666666661</c:v>
                      </c:pt>
                      <c:pt idx="46">
                        <c:v>0.78333333333333321</c:v>
                      </c:pt>
                      <c:pt idx="47">
                        <c:v>0.80000000000000016</c:v>
                      </c:pt>
                      <c:pt idx="48">
                        <c:v>0.81666666666666676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0.89999999999999991</c:v>
                      </c:pt>
                      <c:pt idx="54">
                        <c:v>0.91666666666666663</c:v>
                      </c:pt>
                      <c:pt idx="55">
                        <c:v>0.93333333333333324</c:v>
                      </c:pt>
                      <c:pt idx="56">
                        <c:v>0.95000000000000007</c:v>
                      </c:pt>
                      <c:pt idx="57">
                        <c:v>0.96666666666666667</c:v>
                      </c:pt>
                      <c:pt idx="58">
                        <c:v>0.98333333333333339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1.0333333333333332</c:v>
                      </c:pt>
                      <c:pt idx="62">
                        <c:v>1.0499999999999998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1.1500000000000001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1.2833333333333332</c:v>
                      </c:pt>
                      <c:pt idx="77">
                        <c:v>1.2999999999999998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1.3500000000000003</c:v>
                      </c:pt>
                      <c:pt idx="81">
                        <c:v>1.3666666666666665</c:v>
                      </c:pt>
                      <c:pt idx="82">
                        <c:v>1.3833333333333335</c:v>
                      </c:pt>
                      <c:pt idx="83">
                        <c:v>1.4000000000000001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1.4666666666666668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1.5333333333333332</c:v>
                      </c:pt>
                      <c:pt idx="92">
                        <c:v>1.5499999999999998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Data_Compiled!$FD$6:$FD$100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47.943013210690488</c:v>
                      </c:pt>
                      <c:pt idx="1">
                        <c:v>52.061547759665594</c:v>
                      </c:pt>
                      <c:pt idx="2">
                        <c:v>55.69845347778341</c:v>
                      </c:pt>
                      <c:pt idx="3">
                        <c:v>57.495308810868316</c:v>
                      </c:pt>
                      <c:pt idx="4">
                        <c:v>62.991933542869873</c:v>
                      </c:pt>
                      <c:pt idx="5">
                        <c:v>61.590718141661057</c:v>
                      </c:pt>
                      <c:pt idx="6">
                        <c:v>61.631154247444215</c:v>
                      </c:pt>
                      <c:pt idx="7">
                        <c:v>70.618481344004849</c:v>
                      </c:pt>
                      <c:pt idx="8">
                        <c:v>67.217191208412387</c:v>
                      </c:pt>
                      <c:pt idx="9">
                        <c:v>63.507964299482872</c:v>
                      </c:pt>
                      <c:pt idx="10">
                        <c:v>67.094391148554848</c:v>
                      </c:pt>
                      <c:pt idx="11">
                        <c:v>72.812644839266525</c:v>
                      </c:pt>
                      <c:pt idx="12">
                        <c:v>80.257953206313189</c:v>
                      </c:pt>
                      <c:pt idx="13">
                        <c:v>87.594122552957629</c:v>
                      </c:pt>
                      <c:pt idx="14">
                        <c:v>89.683448715053743</c:v>
                      </c:pt>
                      <c:pt idx="15">
                        <c:v>98.990827703958104</c:v>
                      </c:pt>
                      <c:pt idx="16">
                        <c:v>111.80199337608289</c:v>
                      </c:pt>
                      <c:pt idx="17">
                        <c:v>115.64546818838244</c:v>
                      </c:pt>
                      <c:pt idx="18">
                        <c:v>110.26625337787702</c:v>
                      </c:pt>
                      <c:pt idx="19">
                        <c:v>95.368668254096761</c:v>
                      </c:pt>
                      <c:pt idx="20">
                        <c:v>95.163022161647476</c:v>
                      </c:pt>
                      <c:pt idx="21">
                        <c:v>104.37590711157908</c:v>
                      </c:pt>
                      <c:pt idx="22">
                        <c:v>106.33857495230831</c:v>
                      </c:pt>
                      <c:pt idx="23">
                        <c:v>104.38995574525214</c:v>
                      </c:pt>
                      <c:pt idx="24">
                        <c:v>104.38649586767684</c:v>
                      </c:pt>
                      <c:pt idx="25">
                        <c:v>123.20128240302483</c:v>
                      </c:pt>
                      <c:pt idx="26">
                        <c:v>137.92736465125788</c:v>
                      </c:pt>
                      <c:pt idx="27">
                        <c:v>134.46679573948626</c:v>
                      </c:pt>
                      <c:pt idx="28">
                        <c:v>127.19110497192108</c:v>
                      </c:pt>
                      <c:pt idx="29">
                        <c:v>121.52426475570566</c:v>
                      </c:pt>
                      <c:pt idx="30">
                        <c:v>115.66030813753709</c:v>
                      </c:pt>
                      <c:pt idx="31">
                        <c:v>108.11481785969045</c:v>
                      </c:pt>
                      <c:pt idx="32">
                        <c:v>112.11623903276421</c:v>
                      </c:pt>
                      <c:pt idx="33">
                        <c:v>123.02471650496844</c:v>
                      </c:pt>
                      <c:pt idx="34">
                        <c:v>137.92448380204323</c:v>
                      </c:pt>
                      <c:pt idx="35">
                        <c:v>145.64124129993647</c:v>
                      </c:pt>
                      <c:pt idx="36">
                        <c:v>142.00409235083865</c:v>
                      </c:pt>
                      <c:pt idx="37">
                        <c:v>139.96655079959996</c:v>
                      </c:pt>
                      <c:pt idx="38">
                        <c:v>132.42710146296463</c:v>
                      </c:pt>
                      <c:pt idx="39">
                        <c:v>117.78892195314096</c:v>
                      </c:pt>
                      <c:pt idx="40">
                        <c:v>115.92771787953157</c:v>
                      </c:pt>
                      <c:pt idx="41">
                        <c:v>132.42646746391787</c:v>
                      </c:pt>
                      <c:pt idx="42">
                        <c:v>143.60171140785755</c:v>
                      </c:pt>
                      <c:pt idx="43">
                        <c:v>147.33195817750629</c:v>
                      </c:pt>
                      <c:pt idx="44">
                        <c:v>156.73104224208703</c:v>
                      </c:pt>
                      <c:pt idx="45">
                        <c:v>145.47284955618241</c:v>
                      </c:pt>
                      <c:pt idx="46">
                        <c:v>121.08675750954126</c:v>
                      </c:pt>
                      <c:pt idx="47">
                        <c:v>121.50668556312428</c:v>
                      </c:pt>
                      <c:pt idx="48">
                        <c:v>128.87304768355224</c:v>
                      </c:pt>
                      <c:pt idx="49">
                        <c:v>138.0200896121838</c:v>
                      </c:pt>
                      <c:pt idx="50">
                        <c:v>151.22862286643925</c:v>
                      </c:pt>
                      <c:pt idx="51">
                        <c:v>158.76465111435837</c:v>
                      </c:pt>
                      <c:pt idx="52">
                        <c:v>147.50305389087561</c:v>
                      </c:pt>
                      <c:pt idx="53">
                        <c:v>125.06453416178846</c:v>
                      </c:pt>
                      <c:pt idx="54">
                        <c:v>121.59689622089093</c:v>
                      </c:pt>
                      <c:pt idx="55">
                        <c:v>128.87554364838994</c:v>
                      </c:pt>
                      <c:pt idx="56">
                        <c:v>147.41695544342011</c:v>
                      </c:pt>
                      <c:pt idx="57">
                        <c:v>156.56446075309293</c:v>
                      </c:pt>
                      <c:pt idx="58">
                        <c:v>149.10995078219162</c:v>
                      </c:pt>
                      <c:pt idx="59">
                        <c:v>138.10509688130995</c:v>
                      </c:pt>
                      <c:pt idx="60">
                        <c:v>123.11807033937798</c:v>
                      </c:pt>
                      <c:pt idx="61">
                        <c:v>125.14763422917387</c:v>
                      </c:pt>
                      <c:pt idx="62">
                        <c:v>139.88562371280977</c:v>
                      </c:pt>
                      <c:pt idx="63">
                        <c:v>153.09159609799804</c:v>
                      </c:pt>
                      <c:pt idx="64">
                        <c:v>156.9829969338769</c:v>
                      </c:pt>
                      <c:pt idx="65">
                        <c:v>147.33637165653062</c:v>
                      </c:pt>
                      <c:pt idx="66">
                        <c:v>125.06457263628137</c:v>
                      </c:pt>
                      <c:pt idx="67">
                        <c:v>114.13904968469181</c:v>
                      </c:pt>
                      <c:pt idx="68">
                        <c:v>136.41098343115274</c:v>
                      </c:pt>
                      <c:pt idx="69">
                        <c:v>158.59547641609575</c:v>
                      </c:pt>
                      <c:pt idx="70">
                        <c:v>156.40035257265595</c:v>
                      </c:pt>
                      <c:pt idx="71">
                        <c:v>143.52637090664496</c:v>
                      </c:pt>
                      <c:pt idx="72">
                        <c:v>127.00931713115369</c:v>
                      </c:pt>
                      <c:pt idx="73">
                        <c:v>119.47575985782882</c:v>
                      </c:pt>
                      <c:pt idx="74">
                        <c:v>134.5450641235262</c:v>
                      </c:pt>
                      <c:pt idx="75">
                        <c:v>153.25876846818315</c:v>
                      </c:pt>
                      <c:pt idx="76">
                        <c:v>154.78829654157047</c:v>
                      </c:pt>
                      <c:pt idx="77">
                        <c:v>141.49957060098515</c:v>
                      </c:pt>
                      <c:pt idx="78">
                        <c:v>123.03827006729124</c:v>
                      </c:pt>
                      <c:pt idx="79">
                        <c:v>124.90343538250205</c:v>
                      </c:pt>
                      <c:pt idx="80">
                        <c:v>141.83158820658247</c:v>
                      </c:pt>
                      <c:pt idx="81">
                        <c:v>149.60780469198906</c:v>
                      </c:pt>
                      <c:pt idx="82">
                        <c:v>145.63851256547105</c:v>
                      </c:pt>
                      <c:pt idx="83">
                        <c:v>132.35328951795924</c:v>
                      </c:pt>
                      <c:pt idx="84">
                        <c:v>121.25756744947513</c:v>
                      </c:pt>
                      <c:pt idx="85">
                        <c:v>125.14570946815597</c:v>
                      </c:pt>
                      <c:pt idx="86">
                        <c:v>141.8316853496267</c:v>
                      </c:pt>
                      <c:pt idx="87">
                        <c:v>147.25909964220318</c:v>
                      </c:pt>
                      <c:pt idx="88">
                        <c:v>147.26186879351911</c:v>
                      </c:pt>
                      <c:pt idx="89">
                        <c:v>136.16309430212416</c:v>
                      </c:pt>
                      <c:pt idx="90">
                        <c:v>121.57788322952271</c:v>
                      </c:pt>
                      <c:pt idx="91">
                        <c:v>125.064274984335</c:v>
                      </c:pt>
                      <c:pt idx="92">
                        <c:v>132.43597730299985</c:v>
                      </c:pt>
                      <c:pt idx="93">
                        <c:v>140.29071080846046</c:v>
                      </c:pt>
                      <c:pt idx="94">
                        <c:v>134.54113354100812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Data_Compiled!$FK$1:$FK$2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Data_Compiled!$FQ$6:$FQ$100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5.000000000000001E-2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0.10000000000000002</c:v>
                      </c:pt>
                      <c:pt idx="6">
                        <c:v>0.11666666666666665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0.18333333333333335</c:v>
                      </c:pt>
                      <c:pt idx="11">
                        <c:v>0.19999999999999998</c:v>
                      </c:pt>
                      <c:pt idx="12">
                        <c:v>0.21666666666666667</c:v>
                      </c:pt>
                      <c:pt idx="13">
                        <c:v>0.23333333333333331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0.28333333333333338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0.35000000000000003</c:v>
                      </c:pt>
                      <c:pt idx="21">
                        <c:v>0.36666666666666664</c:v>
                      </c:pt>
                      <c:pt idx="22">
                        <c:v>0.3833333333333333</c:v>
                      </c:pt>
                      <c:pt idx="23">
                        <c:v>0.39999999999999997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0.46666666666666673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0.51666666666666661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0.56666666666666676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0.64999999999999991</c:v>
                      </c:pt>
                      <c:pt idx="39">
                        <c:v>0.66666666666666663</c:v>
                      </c:pt>
                      <c:pt idx="40">
                        <c:v>0.68333333333333324</c:v>
                      </c:pt>
                      <c:pt idx="41">
                        <c:v>0.70000000000000007</c:v>
                      </c:pt>
                      <c:pt idx="42">
                        <c:v>0.71666666666666667</c:v>
                      </c:pt>
                      <c:pt idx="43">
                        <c:v>0.73333333333333339</c:v>
                      </c:pt>
                      <c:pt idx="44">
                        <c:v>0.75</c:v>
                      </c:pt>
                      <c:pt idx="45">
                        <c:v>0.76666666666666661</c:v>
                      </c:pt>
                      <c:pt idx="46">
                        <c:v>0.78333333333333321</c:v>
                      </c:pt>
                      <c:pt idx="47">
                        <c:v>0.80000000000000016</c:v>
                      </c:pt>
                      <c:pt idx="48">
                        <c:v>0.81666666666666676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0.89999999999999991</c:v>
                      </c:pt>
                      <c:pt idx="54">
                        <c:v>0.91666666666666663</c:v>
                      </c:pt>
                      <c:pt idx="55">
                        <c:v>0.93333333333333324</c:v>
                      </c:pt>
                      <c:pt idx="56">
                        <c:v>0.95000000000000007</c:v>
                      </c:pt>
                      <c:pt idx="57">
                        <c:v>0.96666666666666667</c:v>
                      </c:pt>
                      <c:pt idx="58">
                        <c:v>0.98333333333333339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1.0333333333333332</c:v>
                      </c:pt>
                      <c:pt idx="62">
                        <c:v>1.0499999999999998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1.1500000000000001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1.2833333333333332</c:v>
                      </c:pt>
                      <c:pt idx="77">
                        <c:v>1.2999999999999998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1.3500000000000003</c:v>
                      </c:pt>
                      <c:pt idx="81">
                        <c:v>1.3666666666666665</c:v>
                      </c:pt>
                      <c:pt idx="82">
                        <c:v>1.3833333333333335</c:v>
                      </c:pt>
                      <c:pt idx="83">
                        <c:v>1.4000000000000001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1.4666666666666668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1.5333333333333332</c:v>
                      </c:pt>
                      <c:pt idx="92">
                        <c:v>1.5499999999999998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Data_Compiled!$FR$6:$FR$101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37.430810227982235</c:v>
                      </c:pt>
                      <c:pt idx="1">
                        <c:v>56.18080081147184</c:v>
                      </c:pt>
                      <c:pt idx="2">
                        <c:v>61.707590276773921</c:v>
                      </c:pt>
                      <c:pt idx="3">
                        <c:v>59.807014754399958</c:v>
                      </c:pt>
                      <c:pt idx="4">
                        <c:v>67.315369265654454</c:v>
                      </c:pt>
                      <c:pt idx="5">
                        <c:v>63.420398629732169</c:v>
                      </c:pt>
                      <c:pt idx="6">
                        <c:v>58.045510263938802</c:v>
                      </c:pt>
                      <c:pt idx="7">
                        <c:v>57.97525052099823</c:v>
                      </c:pt>
                      <c:pt idx="8">
                        <c:v>61.641827927895598</c:v>
                      </c:pt>
                      <c:pt idx="9">
                        <c:v>71.183669974873155</c:v>
                      </c:pt>
                      <c:pt idx="10">
                        <c:v>76.792943458617756</c:v>
                      </c:pt>
                      <c:pt idx="11">
                        <c:v>78.593975671232357</c:v>
                      </c:pt>
                      <c:pt idx="12">
                        <c:v>84.196930420606094</c:v>
                      </c:pt>
                      <c:pt idx="13">
                        <c:v>89.970106017408597</c:v>
                      </c:pt>
                      <c:pt idx="14">
                        <c:v>93.702873773860603</c:v>
                      </c:pt>
                      <c:pt idx="15">
                        <c:v>100.99988983384149</c:v>
                      </c:pt>
                      <c:pt idx="16">
                        <c:v>101.00078523129933</c:v>
                      </c:pt>
                      <c:pt idx="17">
                        <c:v>97.267284269878004</c:v>
                      </c:pt>
                      <c:pt idx="18">
                        <c:v>97.106986021266721</c:v>
                      </c:pt>
                      <c:pt idx="19">
                        <c:v>102.78856569605718</c:v>
                      </c:pt>
                      <c:pt idx="20">
                        <c:v>104.8985457945989</c:v>
                      </c:pt>
                      <c:pt idx="21">
                        <c:v>104.819905630447</c:v>
                      </c:pt>
                      <c:pt idx="22">
                        <c:v>110.34115758450022</c:v>
                      </c:pt>
                      <c:pt idx="23">
                        <c:v>115.79264020579566</c:v>
                      </c:pt>
                      <c:pt idx="24">
                        <c:v>121.6272039116141</c:v>
                      </c:pt>
                      <c:pt idx="25">
                        <c:v>121.77856344132496</c:v>
                      </c:pt>
                      <c:pt idx="26">
                        <c:v>121.62730322551606</c:v>
                      </c:pt>
                      <c:pt idx="27">
                        <c:v>119.84172372087957</c:v>
                      </c:pt>
                      <c:pt idx="28">
                        <c:v>115.86557980035624</c:v>
                      </c:pt>
                      <c:pt idx="29">
                        <c:v>115.78485292013951</c:v>
                      </c:pt>
                      <c:pt idx="30">
                        <c:v>121.47541939617216</c:v>
                      </c:pt>
                      <c:pt idx="31">
                        <c:v>127.07978795004752</c:v>
                      </c:pt>
                      <c:pt idx="32">
                        <c:v>125.28761939837696</c:v>
                      </c:pt>
                      <c:pt idx="33">
                        <c:v>127.15589020494771</c:v>
                      </c:pt>
                      <c:pt idx="34">
                        <c:v>136.7149754023379</c:v>
                      </c:pt>
                      <c:pt idx="35">
                        <c:v>136.71328802287422</c:v>
                      </c:pt>
                      <c:pt idx="36">
                        <c:v>130.88872253080271</c:v>
                      </c:pt>
                      <c:pt idx="37">
                        <c:v>130.88936022552215</c:v>
                      </c:pt>
                      <c:pt idx="38">
                        <c:v>131.0397771547743</c:v>
                      </c:pt>
                      <c:pt idx="39">
                        <c:v>131.03890067662601</c:v>
                      </c:pt>
                      <c:pt idx="40">
                        <c:v>132.68156804487151</c:v>
                      </c:pt>
                      <c:pt idx="41">
                        <c:v>140.30248827719805</c:v>
                      </c:pt>
                      <c:pt idx="42">
                        <c:v>142.1702478333282</c:v>
                      </c:pt>
                      <c:pt idx="43">
                        <c:v>134.62427476558406</c:v>
                      </c:pt>
                      <c:pt idx="44">
                        <c:v>136.56698268623788</c:v>
                      </c:pt>
                      <c:pt idx="45">
                        <c:v>136.6423885966326</c:v>
                      </c:pt>
                      <c:pt idx="46">
                        <c:v>129.24702083422505</c:v>
                      </c:pt>
                      <c:pt idx="47">
                        <c:v>134.69950939527268</c:v>
                      </c:pt>
                      <c:pt idx="48">
                        <c:v>140.15152993578343</c:v>
                      </c:pt>
                      <c:pt idx="49">
                        <c:v>143.96249964041263</c:v>
                      </c:pt>
                      <c:pt idx="50">
                        <c:v>146.05624029847039</c:v>
                      </c:pt>
                      <c:pt idx="51">
                        <c:v>140.45428019696632</c:v>
                      </c:pt>
                      <c:pt idx="52">
                        <c:v>134.85506921052948</c:v>
                      </c:pt>
                      <c:pt idx="53">
                        <c:v>134.85616292162706</c:v>
                      </c:pt>
                      <c:pt idx="54">
                        <c:v>138.43462609548669</c:v>
                      </c:pt>
                      <c:pt idx="55">
                        <c:v>136.41056816749358</c:v>
                      </c:pt>
                      <c:pt idx="56">
                        <c:v>147.61768595772625</c:v>
                      </c:pt>
                      <c:pt idx="57">
                        <c:v>147.69658596818562</c:v>
                      </c:pt>
                      <c:pt idx="58">
                        <c:v>134.69952401564544</c:v>
                      </c:pt>
                      <c:pt idx="59">
                        <c:v>134.7758570608153</c:v>
                      </c:pt>
                      <c:pt idx="60">
                        <c:v>140.45701279514228</c:v>
                      </c:pt>
                      <c:pt idx="61">
                        <c:v>142.3255228664662</c:v>
                      </c:pt>
                      <c:pt idx="62">
                        <c:v>145.98349074095364</c:v>
                      </c:pt>
                      <c:pt idx="63">
                        <c:v>149.71883277998697</c:v>
                      </c:pt>
                      <c:pt idx="64">
                        <c:v>140.381445946024</c:v>
                      </c:pt>
                      <c:pt idx="65">
                        <c:v>132.67523350458802</c:v>
                      </c:pt>
                      <c:pt idx="66">
                        <c:v>132.99321312002994</c:v>
                      </c:pt>
                      <c:pt idx="67">
                        <c:v>144.35381131426547</c:v>
                      </c:pt>
                      <c:pt idx="68">
                        <c:v>149.39946291804443</c:v>
                      </c:pt>
                      <c:pt idx="69">
                        <c:v>141.85376386423098</c:v>
                      </c:pt>
                      <c:pt idx="70">
                        <c:v>138.43467705849739</c:v>
                      </c:pt>
                      <c:pt idx="71">
                        <c:v>140.30239833129906</c:v>
                      </c:pt>
                      <c:pt idx="72">
                        <c:v>134.62157740556464</c:v>
                      </c:pt>
                      <c:pt idx="73">
                        <c:v>136.64465837351443</c:v>
                      </c:pt>
                      <c:pt idx="74">
                        <c:v>147.69579046768308</c:v>
                      </c:pt>
                      <c:pt idx="75">
                        <c:v>142.16990792853318</c:v>
                      </c:pt>
                      <c:pt idx="76">
                        <c:v>138.58943432302041</c:v>
                      </c:pt>
                      <c:pt idx="77">
                        <c:v>134.69956794369935</c:v>
                      </c:pt>
                      <c:pt idx="78">
                        <c:v>130.73336296621892</c:v>
                      </c:pt>
                      <c:pt idx="79">
                        <c:v>142.09265525256012</c:v>
                      </c:pt>
                      <c:pt idx="80">
                        <c:v>146.05850283014018</c:v>
                      </c:pt>
                      <c:pt idx="81">
                        <c:v>145.98241605806004</c:v>
                      </c:pt>
                      <c:pt idx="82">
                        <c:v>138.43478180200512</c:v>
                      </c:pt>
                      <c:pt idx="83">
                        <c:v>-4928.0110503328324</c:v>
                      </c:pt>
                      <c:pt idx="84">
                        <c:v>-4991.2429268383112</c:v>
                      </c:pt>
                      <c:pt idx="85">
                        <c:v>0.66235616416577614</c:v>
                      </c:pt>
                      <c:pt idx="86">
                        <c:v>0.67227139949048298</c:v>
                      </c:pt>
                      <c:pt idx="87">
                        <c:v>0.69029082002472386</c:v>
                      </c:pt>
                      <c:pt idx="88">
                        <c:v>0.65393028378945472</c:v>
                      </c:pt>
                      <c:pt idx="89">
                        <c:v>0.61606879257591007</c:v>
                      </c:pt>
                      <c:pt idx="90">
                        <c:v>0.6065425198813611</c:v>
                      </c:pt>
                      <c:pt idx="91">
                        <c:v>0.64623041650255142</c:v>
                      </c:pt>
                      <c:pt idx="92">
                        <c:v>0.67262958919826599</c:v>
                      </c:pt>
                      <c:pt idx="93">
                        <c:v>0.64324132187452154</c:v>
                      </c:pt>
                      <c:pt idx="94">
                        <c:v>0.61756161574472646</c:v>
                      </c:pt>
                      <c:pt idx="95">
                        <c:v>0.63630296696411759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427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71952"/>
        <c:crosses val="autoZero"/>
        <c:crossBetween val="midCat"/>
      </c:valAx>
      <c:valAx>
        <c:axId val="41427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715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34820403755331"/>
          <c:h val="0.51085964696493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Data_Compiled!$V$6:$V$24</c:f>
              <c:numCache>
                <c:formatCode>General</c:formatCode>
                <c:ptCount val="19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0.28333333333333338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</c:numCache>
            </c:numRef>
          </c:xVal>
          <c:yVal>
            <c:numRef>
              <c:f>Data_Compiled!$W$6:$W$24</c:f>
              <c:numCache>
                <c:formatCode>General</c:formatCode>
                <c:ptCount val="19"/>
                <c:pt idx="0">
                  <c:v>340.19208649391305</c:v>
                </c:pt>
                <c:pt idx="1">
                  <c:v>225.90721848930127</c:v>
                </c:pt>
                <c:pt idx="2">
                  <c:v>-83.225218643253598</c:v>
                </c:pt>
                <c:pt idx="3">
                  <c:v>-175.68133055509463</c:v>
                </c:pt>
                <c:pt idx="4">
                  <c:v>-5.6068682538058221</c:v>
                </c:pt>
                <c:pt idx="5">
                  <c:v>257.68588311501361</c:v>
                </c:pt>
                <c:pt idx="6">
                  <c:v>-119.65743149537197</c:v>
                </c:pt>
                <c:pt idx="7">
                  <c:v>-70.548939476939069</c:v>
                </c:pt>
                <c:pt idx="8">
                  <c:v>183.62136531078335</c:v>
                </c:pt>
                <c:pt idx="9">
                  <c:v>-285.66871317249957</c:v>
                </c:pt>
                <c:pt idx="10">
                  <c:v>6.4031966885575304</c:v>
                </c:pt>
                <c:pt idx="11">
                  <c:v>332.11559762619447</c:v>
                </c:pt>
                <c:pt idx="12">
                  <c:v>-39.563386169367163</c:v>
                </c:pt>
                <c:pt idx="13">
                  <c:v>-4.8026193866922968</c:v>
                </c:pt>
                <c:pt idx="14">
                  <c:v>0.25128794558110418</c:v>
                </c:pt>
                <c:pt idx="15">
                  <c:v>35.372306993032197</c:v>
                </c:pt>
                <c:pt idx="16">
                  <c:v>70.840877088085946</c:v>
                </c:pt>
                <c:pt idx="17">
                  <c:v>48.678229806795109</c:v>
                </c:pt>
                <c:pt idx="18">
                  <c:v>119.51986699932658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Data_Compiled!$AA$1:$AA$2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Data_Compiled!$AJ$6:$AJ$24</c:f>
              <c:numCache>
                <c:formatCode>General</c:formatCode>
                <c:ptCount val="19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0.28333333333333338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</c:numCache>
            </c:numRef>
          </c:xVal>
          <c:yVal>
            <c:numRef>
              <c:f>Data_Compiled!$AK$6:$AK$23</c:f>
              <c:numCache>
                <c:formatCode>General</c:formatCode>
                <c:ptCount val="18"/>
                <c:pt idx="0">
                  <c:v>166.4481575850397</c:v>
                </c:pt>
                <c:pt idx="1">
                  <c:v>440.30945148932187</c:v>
                </c:pt>
                <c:pt idx="2">
                  <c:v>51.218308375653748</c:v>
                </c:pt>
                <c:pt idx="3">
                  <c:v>97.055576425672939</c:v>
                </c:pt>
                <c:pt idx="4">
                  <c:v>7.591866288211337</c:v>
                </c:pt>
                <c:pt idx="5">
                  <c:v>-186.98204707468813</c:v>
                </c:pt>
                <c:pt idx="6">
                  <c:v>-41.649743792304996</c:v>
                </c:pt>
                <c:pt idx="7">
                  <c:v>32.051431433041067</c:v>
                </c:pt>
                <c:pt idx="8">
                  <c:v>-19.216746700679746</c:v>
                </c:pt>
                <c:pt idx="9">
                  <c:v>11.993810834072358</c:v>
                </c:pt>
                <c:pt idx="10">
                  <c:v>14.872295660161971</c:v>
                </c:pt>
                <c:pt idx="11">
                  <c:v>38.0413916789512</c:v>
                </c:pt>
                <c:pt idx="12">
                  <c:v>45.714151713438341</c:v>
                </c:pt>
                <c:pt idx="13">
                  <c:v>-37.618643487696893</c:v>
                </c:pt>
                <c:pt idx="14">
                  <c:v>-16.345091992828149</c:v>
                </c:pt>
                <c:pt idx="15">
                  <c:v>238.03526341002291</c:v>
                </c:pt>
                <c:pt idx="16">
                  <c:v>302.65411355083381</c:v>
                </c:pt>
                <c:pt idx="17">
                  <c:v>98.362985784102634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Data_Compiled!$AP$1:$AP$2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Data_Compiled!$AX$6:$AX$23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0.28333333333333338</c:v>
                </c:pt>
                <c:pt idx="16">
                  <c:v>0.3</c:v>
                </c:pt>
                <c:pt idx="17">
                  <c:v>0.31666666666666665</c:v>
                </c:pt>
              </c:numCache>
            </c:numRef>
          </c:xVal>
          <c:yVal>
            <c:numRef>
              <c:f>Data_Compiled!$AY$6:$AY$23</c:f>
              <c:numCache>
                <c:formatCode>General</c:formatCode>
                <c:ptCount val="18"/>
                <c:pt idx="0">
                  <c:v>-113.06863965573571</c:v>
                </c:pt>
                <c:pt idx="1">
                  <c:v>77.420093261671752</c:v>
                </c:pt>
                <c:pt idx="2">
                  <c:v>0.35465830913523194</c:v>
                </c:pt>
                <c:pt idx="3">
                  <c:v>-9.7044083103929015</c:v>
                </c:pt>
                <c:pt idx="4">
                  <c:v>-0.28830589486737784</c:v>
                </c:pt>
                <c:pt idx="5">
                  <c:v>-68.40736798313435</c:v>
                </c:pt>
                <c:pt idx="6">
                  <c:v>74.625230140991178</c:v>
                </c:pt>
                <c:pt idx="7">
                  <c:v>-0.67367771000013132</c:v>
                </c:pt>
                <c:pt idx="8">
                  <c:v>0.25379176541182585</c:v>
                </c:pt>
                <c:pt idx="9">
                  <c:v>111.73443356393373</c:v>
                </c:pt>
                <c:pt idx="10">
                  <c:v>37.399486726987206</c:v>
                </c:pt>
                <c:pt idx="11">
                  <c:v>75.384043344955543</c:v>
                </c:pt>
                <c:pt idx="12">
                  <c:v>36.332164547275248</c:v>
                </c:pt>
                <c:pt idx="13">
                  <c:v>-76.678497454538601</c:v>
                </c:pt>
                <c:pt idx="14">
                  <c:v>37.866958416676631</c:v>
                </c:pt>
                <c:pt idx="15">
                  <c:v>149.91308127128264</c:v>
                </c:pt>
                <c:pt idx="16">
                  <c:v>72.556281394350066</c:v>
                </c:pt>
                <c:pt idx="17">
                  <c:v>110.35359749981363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Data_Compiled!$BC$1:$BC$2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Data_Compiled!$BL$6:$BL$26</c:f>
              <c:numCache>
                <c:formatCode>General</c:formatCode>
                <c:ptCount val="21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0.28333333333333338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0.35000000000000003</c:v>
                </c:pt>
                <c:pt idx="20">
                  <c:v>0.36666666666666664</c:v>
                </c:pt>
              </c:numCache>
            </c:numRef>
          </c:xVal>
          <c:yVal>
            <c:numRef>
              <c:f>Data_Compiled!$BM$6:$BM$26</c:f>
              <c:numCache>
                <c:formatCode>General</c:formatCode>
                <c:ptCount val="21"/>
                <c:pt idx="0">
                  <c:v>-153.99693827713153</c:v>
                </c:pt>
                <c:pt idx="1">
                  <c:v>311.25661214113882</c:v>
                </c:pt>
                <c:pt idx="2">
                  <c:v>274.20691753046111</c:v>
                </c:pt>
                <c:pt idx="3">
                  <c:v>132.04297476828293</c:v>
                </c:pt>
                <c:pt idx="4">
                  <c:v>78.732366757107087</c:v>
                </c:pt>
                <c:pt idx="5">
                  <c:v>-89.89492210736897</c:v>
                </c:pt>
                <c:pt idx="6">
                  <c:v>175.38522193659691</c:v>
                </c:pt>
                <c:pt idx="7">
                  <c:v>133.38755723022825</c:v>
                </c:pt>
                <c:pt idx="8">
                  <c:v>-128.39296335975007</c:v>
                </c:pt>
                <c:pt idx="9">
                  <c:v>299.89629131803531</c:v>
                </c:pt>
                <c:pt idx="10">
                  <c:v>348.78986506780757</c:v>
                </c:pt>
                <c:pt idx="11">
                  <c:v>-253.09992056874214</c:v>
                </c:pt>
                <c:pt idx="12">
                  <c:v>-135.06896530275372</c:v>
                </c:pt>
                <c:pt idx="13">
                  <c:v>123.48935722779423</c:v>
                </c:pt>
                <c:pt idx="14">
                  <c:v>-170.55453175830348</c:v>
                </c:pt>
                <c:pt idx="15">
                  <c:v>86.203012940782045</c:v>
                </c:pt>
                <c:pt idx="16">
                  <c:v>384.72528320382793</c:v>
                </c:pt>
                <c:pt idx="17">
                  <c:v>215.19127484235403</c:v>
                </c:pt>
                <c:pt idx="18">
                  <c:v>45.341579994710777</c:v>
                </c:pt>
                <c:pt idx="19">
                  <c:v>-254.90842704221234</c:v>
                </c:pt>
                <c:pt idx="20">
                  <c:v>-212.79770845264491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Data_Compiled!$BQ$1:$BQ$2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Data_Compiled!$BZ$6:$BZ$25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0.28333333333333338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0.35000000000000003</c:v>
                </c:pt>
              </c:numCache>
            </c:numRef>
          </c:xVal>
          <c:yVal>
            <c:numRef>
              <c:f>Data_Compiled!$CA$6:$CA$25</c:f>
              <c:numCache>
                <c:formatCode>General</c:formatCode>
                <c:ptCount val="20"/>
                <c:pt idx="0">
                  <c:v>-133.25671652545643</c:v>
                </c:pt>
                <c:pt idx="1">
                  <c:v>-280.74323938465631</c:v>
                </c:pt>
                <c:pt idx="2">
                  <c:v>150.20993255954443</c:v>
                </c:pt>
                <c:pt idx="3">
                  <c:v>40.289621072889595</c:v>
                </c:pt>
                <c:pt idx="4">
                  <c:v>-51.457841601033266</c:v>
                </c:pt>
                <c:pt idx="5">
                  <c:v>127.63904190617028</c:v>
                </c:pt>
                <c:pt idx="6">
                  <c:v>171.13898185455494</c:v>
                </c:pt>
                <c:pt idx="7">
                  <c:v>-224.19976395011201</c:v>
                </c:pt>
                <c:pt idx="8">
                  <c:v>-14.893328186472408</c:v>
                </c:pt>
                <c:pt idx="9">
                  <c:v>524.5887306529238</c:v>
                </c:pt>
                <c:pt idx="10">
                  <c:v>64.738438661726875</c:v>
                </c:pt>
                <c:pt idx="11">
                  <c:v>-82.282700689237643</c:v>
                </c:pt>
                <c:pt idx="12">
                  <c:v>296.87796569291675</c:v>
                </c:pt>
                <c:pt idx="13">
                  <c:v>48.7391985638357</c:v>
                </c:pt>
                <c:pt idx="14">
                  <c:v>-167.11005751700267</c:v>
                </c:pt>
                <c:pt idx="15">
                  <c:v>123.26178763417036</c:v>
                </c:pt>
                <c:pt idx="16">
                  <c:v>33.51083615355747</c:v>
                </c:pt>
                <c:pt idx="17">
                  <c:v>-346.53950711306578</c:v>
                </c:pt>
                <c:pt idx="18">
                  <c:v>-38.574501983251125</c:v>
                </c:pt>
                <c:pt idx="19">
                  <c:v>310.8596797258727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Data_Compiled!$CE$1:$CE$2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Data_Compiled!$CN$6:$CN$18</c:f>
              <c:numCache>
                <c:formatCode>General</c:formatCode>
                <c:ptCount val="13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</c:numCache>
            </c:numRef>
          </c:xVal>
          <c:yVal>
            <c:numRef>
              <c:f>Data_Compiled!$CO$6:$CO$18</c:f>
              <c:numCache>
                <c:formatCode>General</c:formatCode>
                <c:ptCount val="13"/>
                <c:pt idx="0">
                  <c:v>-243.56464480352423</c:v>
                </c:pt>
                <c:pt idx="1">
                  <c:v>-98.726930182717823</c:v>
                </c:pt>
                <c:pt idx="2">
                  <c:v>417.9498086315117</c:v>
                </c:pt>
                <c:pt idx="3">
                  <c:v>10.057075952452687</c:v>
                </c:pt>
                <c:pt idx="4">
                  <c:v>-255.41567156607633</c:v>
                </c:pt>
                <c:pt idx="5">
                  <c:v>213.80918110703738</c:v>
                </c:pt>
                <c:pt idx="6">
                  <c:v>342.92126163425195</c:v>
                </c:pt>
                <c:pt idx="7">
                  <c:v>-212.42049190011747</c:v>
                </c:pt>
                <c:pt idx="8">
                  <c:v>-169.55289285576723</c:v>
                </c:pt>
                <c:pt idx="9">
                  <c:v>513.47370519195886</c:v>
                </c:pt>
                <c:pt idx="10">
                  <c:v>298.56582211094758</c:v>
                </c:pt>
                <c:pt idx="11">
                  <c:v>-129.32169034735767</c:v>
                </c:pt>
                <c:pt idx="12">
                  <c:v>0.87860439959442282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Data_Compiled!$CS$1:$CS$2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Data_Compiled!$DB$6:$DB$18</c:f>
              <c:numCache>
                <c:formatCode>General</c:formatCode>
                <c:ptCount val="13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</c:numCache>
            </c:numRef>
          </c:xVal>
          <c:yVal>
            <c:numRef>
              <c:f>Data_Compiled!$DC$6:$DC$18</c:f>
              <c:numCache>
                <c:formatCode>General</c:formatCode>
                <c:ptCount val="13"/>
                <c:pt idx="0">
                  <c:v>42.881014073087435</c:v>
                </c:pt>
                <c:pt idx="1">
                  <c:v>192.58633165132872</c:v>
                </c:pt>
                <c:pt idx="2">
                  <c:v>151.65528804236629</c:v>
                </c:pt>
                <c:pt idx="3">
                  <c:v>72.646348213762934</c:v>
                </c:pt>
                <c:pt idx="4">
                  <c:v>51.490162330156735</c:v>
                </c:pt>
                <c:pt idx="5">
                  <c:v>49.94020829678152</c:v>
                </c:pt>
                <c:pt idx="6">
                  <c:v>211.48258914334394</c:v>
                </c:pt>
                <c:pt idx="7">
                  <c:v>180.78129406791408</c:v>
                </c:pt>
                <c:pt idx="8">
                  <c:v>1.2785899954643289</c:v>
                </c:pt>
                <c:pt idx="9">
                  <c:v>126.0935888551641</c:v>
                </c:pt>
                <c:pt idx="10">
                  <c:v>51.792122061480242</c:v>
                </c:pt>
                <c:pt idx="11">
                  <c:v>88.0719315814097</c:v>
                </c:pt>
                <c:pt idx="12">
                  <c:v>333.69115572994991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Data_Compiled!$DG$1:$DG$2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Data_Compiled!$DP$6:$DP$14</c:f>
              <c:numCache>
                <c:formatCode>General</c:formatCode>
                <c:ptCount val="9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</c:numCache>
            </c:numRef>
          </c:xVal>
          <c:yVal>
            <c:numRef>
              <c:f>Data_Compiled!$DQ$6:$DQ$14</c:f>
              <c:numCache>
                <c:formatCode>General</c:formatCode>
                <c:ptCount val="9"/>
                <c:pt idx="0">
                  <c:v>8.2913560976825789</c:v>
                </c:pt>
                <c:pt idx="1">
                  <c:v>173.79759665924553</c:v>
                </c:pt>
                <c:pt idx="2">
                  <c:v>249.86924939547589</c:v>
                </c:pt>
                <c:pt idx="3">
                  <c:v>192.70965437485845</c:v>
                </c:pt>
                <c:pt idx="4">
                  <c:v>105.71334658794174</c:v>
                </c:pt>
                <c:pt idx="5">
                  <c:v>195.81726943693394</c:v>
                </c:pt>
                <c:pt idx="6">
                  <c:v>162.12860399074276</c:v>
                </c:pt>
                <c:pt idx="7">
                  <c:v>161.22547175467122</c:v>
                </c:pt>
                <c:pt idx="8">
                  <c:v>78.044334546553415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Data_Compiled!$DU$1:$DU$2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Data_Compiled!$ED$6:$ED$15</c:f>
              <c:numCache>
                <c:formatCode>General</c:formatCode>
                <c:ptCount val="10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</c:numCache>
            </c:numRef>
          </c:xVal>
          <c:yVal>
            <c:numRef>
              <c:f>Data_Compiled!$EE$6:$EE$15</c:f>
              <c:numCache>
                <c:formatCode>General</c:formatCode>
                <c:ptCount val="10"/>
                <c:pt idx="0">
                  <c:v>426.78685530350174</c:v>
                </c:pt>
                <c:pt idx="1">
                  <c:v>8.0687105348562227</c:v>
                </c:pt>
                <c:pt idx="2">
                  <c:v>-9.8105169592471988</c:v>
                </c:pt>
                <c:pt idx="3">
                  <c:v>582.30768711702251</c:v>
                </c:pt>
                <c:pt idx="4">
                  <c:v>377.56488868809242</c:v>
                </c:pt>
                <c:pt idx="5">
                  <c:v>27.383104644408238</c:v>
                </c:pt>
                <c:pt idx="6">
                  <c:v>134.97623754498019</c:v>
                </c:pt>
                <c:pt idx="7">
                  <c:v>242.33268151491882</c:v>
                </c:pt>
                <c:pt idx="8">
                  <c:v>238.08731651131345</c:v>
                </c:pt>
                <c:pt idx="9">
                  <c:v>39.761778200962262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Data_Compiled!$FY$1:$FY$2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Data_Compiled!$GH$6:$GH$19</c:f>
              <c:numCache>
                <c:formatCode>General</c:formatCode>
                <c:ptCount val="14"/>
                <c:pt idx="0">
                  <c:v>3.3333333333333333E-2</c:v>
                </c:pt>
                <c:pt idx="1">
                  <c:v>5.000000000000001E-2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0.10000000000000002</c:v>
                </c:pt>
                <c:pt idx="5">
                  <c:v>0.11666666666666665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0.18333333333333335</c:v>
                </c:pt>
                <c:pt idx="10">
                  <c:v>0.19999999999999998</c:v>
                </c:pt>
                <c:pt idx="11">
                  <c:v>0.21666666666666667</c:v>
                </c:pt>
                <c:pt idx="12">
                  <c:v>0.23333333333333331</c:v>
                </c:pt>
                <c:pt idx="13">
                  <c:v>0.25</c:v>
                </c:pt>
              </c:numCache>
            </c:numRef>
          </c:xVal>
          <c:yVal>
            <c:numRef>
              <c:f>Data_Compiled!$GI$6:$GI$19</c:f>
              <c:numCache>
                <c:formatCode>General</c:formatCode>
                <c:ptCount val="14"/>
                <c:pt idx="0">
                  <c:v>-195.00109980602713</c:v>
                </c:pt>
                <c:pt idx="1">
                  <c:v>310.91602739217325</c:v>
                </c:pt>
                <c:pt idx="2">
                  <c:v>69.524401506935718</c:v>
                </c:pt>
                <c:pt idx="3">
                  <c:v>-162.65529984238972</c:v>
                </c:pt>
                <c:pt idx="4">
                  <c:v>484.52544026617579</c:v>
                </c:pt>
                <c:pt idx="5">
                  <c:v>343.20685761389132</c:v>
                </c:pt>
                <c:pt idx="6">
                  <c:v>-429.96592019635443</c:v>
                </c:pt>
                <c:pt idx="7">
                  <c:v>-213.10541340729</c:v>
                </c:pt>
                <c:pt idx="8">
                  <c:v>345.46545792584027</c:v>
                </c:pt>
                <c:pt idx="9">
                  <c:v>128.20000087135017</c:v>
                </c:pt>
                <c:pt idx="10">
                  <c:v>83.220810857011017</c:v>
                </c:pt>
                <c:pt idx="11">
                  <c:v>298.35885348025278</c:v>
                </c:pt>
                <c:pt idx="12">
                  <c:v>341.94141957975353</c:v>
                </c:pt>
                <c:pt idx="13">
                  <c:v>340.30565277106319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Data_Compiled!$GM$1:$GM$2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Data_Compiled!$GT$6:$GT$18</c:f>
              <c:numCache>
                <c:formatCode>General</c:formatCode>
                <c:ptCount val="13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</c:numCache>
            </c:numRef>
          </c:xVal>
          <c:yVal>
            <c:numRef>
              <c:f>Data_Compiled!$GV$6:$GV$17</c:f>
              <c:numCache>
                <c:formatCode>General</c:formatCode>
                <c:ptCount val="12"/>
                <c:pt idx="0">
                  <c:v>202.12740704450891</c:v>
                </c:pt>
                <c:pt idx="1">
                  <c:v>184.23049296061393</c:v>
                </c:pt>
                <c:pt idx="2">
                  <c:v>162.05449135736305</c:v>
                </c:pt>
                <c:pt idx="3">
                  <c:v>119.48687421287421</c:v>
                </c:pt>
                <c:pt idx="4">
                  <c:v>92.619887142623</c:v>
                </c:pt>
                <c:pt idx="5">
                  <c:v>110.12091077295199</c:v>
                </c:pt>
                <c:pt idx="6">
                  <c:v>112.1844859442574</c:v>
                </c:pt>
                <c:pt idx="7">
                  <c:v>75.267052143332776</c:v>
                </c:pt>
                <c:pt idx="8">
                  <c:v>38.849015855297473</c:v>
                </c:pt>
                <c:pt idx="9">
                  <c:v>34.041099026132088</c:v>
                </c:pt>
                <c:pt idx="10">
                  <c:v>48.401479646921011</c:v>
                </c:pt>
                <c:pt idx="11">
                  <c:v>35.989864180972269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Data_Compiled!$GZ$1:$GZ$2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Data_Compiled!$HB$8:$HB$33</c:f>
              <c:numCache>
                <c:formatCode>General</c:formatCode>
                <c:ptCount val="26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1.6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</c:numCache>
            </c:numRef>
          </c:xVal>
          <c:yVal>
            <c:numRef>
              <c:f>Data_Compiled!$HG$7:$HG$30</c:f>
              <c:numCache>
                <c:formatCode>General</c:formatCode>
                <c:ptCount val="24"/>
                <c:pt idx="0">
                  <c:v>57.421122181309919</c:v>
                </c:pt>
                <c:pt idx="1">
                  <c:v>50.576002785926754</c:v>
                </c:pt>
                <c:pt idx="2">
                  <c:v>36.08631270046515</c:v>
                </c:pt>
                <c:pt idx="3">
                  <c:v>43.348707457085411</c:v>
                </c:pt>
                <c:pt idx="4">
                  <c:v>41.455863646000417</c:v>
                </c:pt>
                <c:pt idx="5">
                  <c:v>46.308344814551255</c:v>
                </c:pt>
                <c:pt idx="6">
                  <c:v>53.886353756834204</c:v>
                </c:pt>
                <c:pt idx="7">
                  <c:v>45.893047026189045</c:v>
                </c:pt>
                <c:pt idx="8">
                  <c:v>46.294370103296039</c:v>
                </c:pt>
                <c:pt idx="9">
                  <c:v>45.796473457987183</c:v>
                </c:pt>
                <c:pt idx="10">
                  <c:v>37.301976280582679</c:v>
                </c:pt>
                <c:pt idx="11">
                  <c:v>29.704026708787328</c:v>
                </c:pt>
                <c:pt idx="12">
                  <c:v>29.904959916917385</c:v>
                </c:pt>
                <c:pt idx="13">
                  <c:v>29.320179186867186</c:v>
                </c:pt>
                <c:pt idx="14">
                  <c:v>18.671050266277586</c:v>
                </c:pt>
                <c:pt idx="15">
                  <c:v>14.119350170059203</c:v>
                </c:pt>
                <c:pt idx="16">
                  <c:v>13.82050469096486</c:v>
                </c:pt>
                <c:pt idx="17">
                  <c:v>13.354914135392914</c:v>
                </c:pt>
                <c:pt idx="18">
                  <c:v>21.676927035087243</c:v>
                </c:pt>
                <c:pt idx="19">
                  <c:v>16.201337202767906</c:v>
                </c:pt>
                <c:pt idx="20">
                  <c:v>5.3250127973664183</c:v>
                </c:pt>
                <c:pt idx="21">
                  <c:v>5.6304048966195372</c:v>
                </c:pt>
                <c:pt idx="22">
                  <c:v>8.0267916437048132</c:v>
                </c:pt>
                <c:pt idx="23">
                  <c:v>7.9474764198600685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Data_Compiled!$HL$1:$HL$2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Data_Compiled!$HN$8:$HN$27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Data_Compiled!$HS$6:$HS$23</c:f>
              <c:numCache>
                <c:formatCode>General</c:formatCode>
                <c:ptCount val="18"/>
                <c:pt idx="0">
                  <c:v>162.21075283071821</c:v>
                </c:pt>
                <c:pt idx="1">
                  <c:v>69.91641767437352</c:v>
                </c:pt>
                <c:pt idx="2">
                  <c:v>73.393152991201859</c:v>
                </c:pt>
                <c:pt idx="3">
                  <c:v>96.599367210626568</c:v>
                </c:pt>
                <c:pt idx="4">
                  <c:v>64.731174675020142</c:v>
                </c:pt>
                <c:pt idx="5">
                  <c:v>67.011766982665733</c:v>
                </c:pt>
                <c:pt idx="6">
                  <c:v>91.66121973916303</c:v>
                </c:pt>
                <c:pt idx="7">
                  <c:v>68.312184988443022</c:v>
                </c:pt>
                <c:pt idx="8">
                  <c:v>46.407649257585433</c:v>
                </c:pt>
                <c:pt idx="9">
                  <c:v>44.937057732593118</c:v>
                </c:pt>
                <c:pt idx="10">
                  <c:v>44.793552119327245</c:v>
                </c:pt>
                <c:pt idx="11">
                  <c:v>52.023212887516742</c:v>
                </c:pt>
                <c:pt idx="12">
                  <c:v>27.102639413182075</c:v>
                </c:pt>
                <c:pt idx="13">
                  <c:v>9.6441298171651031</c:v>
                </c:pt>
                <c:pt idx="14">
                  <c:v>27.215561601587275</c:v>
                </c:pt>
                <c:pt idx="15">
                  <c:v>27.384555242961504</c:v>
                </c:pt>
                <c:pt idx="16">
                  <c:v>27.321044417799001</c:v>
                </c:pt>
                <c:pt idx="17">
                  <c:v>19.695100518491063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Data_Compiled!$HX$1:$HX$2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Data_Compiled!$HZ$8:$HZ$26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Data_Compiled!$IE$6:$IE$22</c:f>
              <c:numCache>
                <c:formatCode>General</c:formatCode>
                <c:ptCount val="17"/>
                <c:pt idx="0">
                  <c:v>117.33734272888849</c:v>
                </c:pt>
                <c:pt idx="1">
                  <c:v>111.0710926358316</c:v>
                </c:pt>
                <c:pt idx="2">
                  <c:v>88.320311384015682</c:v>
                </c:pt>
                <c:pt idx="3">
                  <c:v>79.938052586507453</c:v>
                </c:pt>
                <c:pt idx="4">
                  <c:v>93.629508858359202</c:v>
                </c:pt>
                <c:pt idx="5">
                  <c:v>101.66694470130426</c:v>
                </c:pt>
                <c:pt idx="6">
                  <c:v>79.864619849883866</c:v>
                </c:pt>
                <c:pt idx="7">
                  <c:v>60.707818032938064</c:v>
                </c:pt>
                <c:pt idx="8">
                  <c:v>68.63725591838039</c:v>
                </c:pt>
                <c:pt idx="9">
                  <c:v>65.847661674770094</c:v>
                </c:pt>
                <c:pt idx="10">
                  <c:v>35.825745139539521</c:v>
                </c:pt>
                <c:pt idx="11">
                  <c:v>27.673510411546232</c:v>
                </c:pt>
                <c:pt idx="12">
                  <c:v>49.532703172037365</c:v>
                </c:pt>
                <c:pt idx="13">
                  <c:v>38.285259277462067</c:v>
                </c:pt>
                <c:pt idx="14">
                  <c:v>24.925000263647384</c:v>
                </c:pt>
                <c:pt idx="15">
                  <c:v>30.472155555485941</c:v>
                </c:pt>
                <c:pt idx="16">
                  <c:v>16.248461554332433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Data_Compiled!$IJ$1:$IJ$2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Data_Compiled!$IL$8:$IL$25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0.8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Data_Compiled!$IQ$6:$IQ$21</c:f>
              <c:numCache>
                <c:formatCode>General</c:formatCode>
                <c:ptCount val="16"/>
                <c:pt idx="0">
                  <c:v>102.13605226819031</c:v>
                </c:pt>
                <c:pt idx="1">
                  <c:v>123.64101970118992</c:v>
                </c:pt>
                <c:pt idx="2">
                  <c:v>97.55604872834634</c:v>
                </c:pt>
                <c:pt idx="3">
                  <c:v>74.345501338687242</c:v>
                </c:pt>
                <c:pt idx="4">
                  <c:v>107.38217596964539</c:v>
                </c:pt>
                <c:pt idx="5">
                  <c:v>114.17895565562331</c:v>
                </c:pt>
                <c:pt idx="6">
                  <c:v>73.725598191818435</c:v>
                </c:pt>
                <c:pt idx="7">
                  <c:v>35.862053188357812</c:v>
                </c:pt>
                <c:pt idx="8">
                  <c:v>52.532027550192751</c:v>
                </c:pt>
                <c:pt idx="9">
                  <c:v>73.776777572939835</c:v>
                </c:pt>
                <c:pt idx="10">
                  <c:v>52.37863241631235</c:v>
                </c:pt>
                <c:pt idx="11">
                  <c:v>19.032745705504265</c:v>
                </c:pt>
                <c:pt idx="12">
                  <c:v>23.818730282249238</c:v>
                </c:pt>
                <c:pt idx="13">
                  <c:v>59.575828176541187</c:v>
                </c:pt>
                <c:pt idx="14">
                  <c:v>52.510545384400814</c:v>
                </c:pt>
                <c:pt idx="15">
                  <c:v>12.062323529883518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62176"/>
        <c:axId val="41516256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Data_Compiled!$EI$1:$EI$2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Data_Compiled!$ER$6:$ER$24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3.3333333333333333E-2</c:v>
                      </c:pt>
                      <c:pt idx="1">
                        <c:v>5.000000000000001E-2</c:v>
                      </c:pt>
                      <c:pt idx="2">
                        <c:v>6.6666666666666666E-2</c:v>
                      </c:pt>
                      <c:pt idx="3">
                        <c:v>8.3333333333333329E-2</c:v>
                      </c:pt>
                      <c:pt idx="4">
                        <c:v>0.10000000000000002</c:v>
                      </c:pt>
                      <c:pt idx="5">
                        <c:v>0.11666666666666665</c:v>
                      </c:pt>
                      <c:pt idx="6">
                        <c:v>0.13333333333333333</c:v>
                      </c:pt>
                      <c:pt idx="7">
                        <c:v>0.15</c:v>
                      </c:pt>
                      <c:pt idx="8">
                        <c:v>0.16666666666666666</c:v>
                      </c:pt>
                      <c:pt idx="9">
                        <c:v>0.18333333333333335</c:v>
                      </c:pt>
                      <c:pt idx="10">
                        <c:v>0.19999999999999998</c:v>
                      </c:pt>
                      <c:pt idx="11">
                        <c:v>0.21666666666666667</c:v>
                      </c:pt>
                      <c:pt idx="12">
                        <c:v>0.23333333333333331</c:v>
                      </c:pt>
                      <c:pt idx="13">
                        <c:v>0.25</c:v>
                      </c:pt>
                      <c:pt idx="14">
                        <c:v>0.26666666666666666</c:v>
                      </c:pt>
                      <c:pt idx="15">
                        <c:v>0.28333333333333338</c:v>
                      </c:pt>
                      <c:pt idx="16">
                        <c:v>0.3</c:v>
                      </c:pt>
                      <c:pt idx="17">
                        <c:v>0.31666666666666665</c:v>
                      </c:pt>
                      <c:pt idx="18">
                        <c:v>0.33333333333333331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Data_Compiled!$ES$6:$ES$24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190.02328277940964</c:v>
                      </c:pt>
                      <c:pt idx="1">
                        <c:v>341.94079776588995</c:v>
                      </c:pt>
                      <c:pt idx="2">
                        <c:v>299.5033788479376</c:v>
                      </c:pt>
                      <c:pt idx="3">
                        <c:v>-12.726904270646806</c:v>
                      </c:pt>
                      <c:pt idx="4">
                        <c:v>-100.71699588958199</c:v>
                      </c:pt>
                      <c:pt idx="5">
                        <c:v>-54.190089044752661</c:v>
                      </c:pt>
                      <c:pt idx="6">
                        <c:v>-111.01523480513973</c:v>
                      </c:pt>
                      <c:pt idx="7">
                        <c:v>53.490727672625567</c:v>
                      </c:pt>
                      <c:pt idx="8">
                        <c:v>224.97226055886259</c:v>
                      </c:pt>
                      <c:pt idx="9">
                        <c:v>65.2235320608454</c:v>
                      </c:pt>
                      <c:pt idx="10">
                        <c:v>-278.46620868873811</c:v>
                      </c:pt>
                      <c:pt idx="11">
                        <c:v>-340.04267012847947</c:v>
                      </c:pt>
                      <c:pt idx="12">
                        <c:v>60.754004550493633</c:v>
                      </c:pt>
                      <c:pt idx="13">
                        <c:v>395.05741170320198</c:v>
                      </c:pt>
                      <c:pt idx="14">
                        <c:v>548.46104101228434</c:v>
                      </c:pt>
                      <c:pt idx="15">
                        <c:v>270.7803390657109</c:v>
                      </c:pt>
                      <c:pt idx="16">
                        <c:v>-102.54255234069439</c:v>
                      </c:pt>
                      <c:pt idx="17">
                        <c:v>183.19466652525475</c:v>
                      </c:pt>
                      <c:pt idx="18">
                        <c:v>336.94275688586106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Data_Compiled!$EW$1:$EW$2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Data_Compiled!$FF$6:$FF$22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3.3333333333333333E-2</c:v>
                      </c:pt>
                      <c:pt idx="1">
                        <c:v>5.000000000000001E-2</c:v>
                      </c:pt>
                      <c:pt idx="2">
                        <c:v>6.6666666666666666E-2</c:v>
                      </c:pt>
                      <c:pt idx="3">
                        <c:v>8.3333333333333329E-2</c:v>
                      </c:pt>
                      <c:pt idx="4">
                        <c:v>0.10000000000000002</c:v>
                      </c:pt>
                      <c:pt idx="5">
                        <c:v>0.11666666666666665</c:v>
                      </c:pt>
                      <c:pt idx="6">
                        <c:v>0.13333333333333333</c:v>
                      </c:pt>
                      <c:pt idx="7">
                        <c:v>0.15</c:v>
                      </c:pt>
                      <c:pt idx="8">
                        <c:v>0.16666666666666666</c:v>
                      </c:pt>
                      <c:pt idx="9">
                        <c:v>0.18333333333333335</c:v>
                      </c:pt>
                      <c:pt idx="10">
                        <c:v>0.19999999999999998</c:v>
                      </c:pt>
                      <c:pt idx="11">
                        <c:v>0.21666666666666667</c:v>
                      </c:pt>
                      <c:pt idx="12">
                        <c:v>0.23333333333333331</c:v>
                      </c:pt>
                      <c:pt idx="13">
                        <c:v>0.25</c:v>
                      </c:pt>
                      <c:pt idx="14">
                        <c:v>0.26666666666666666</c:v>
                      </c:pt>
                      <c:pt idx="15">
                        <c:v>0.28333333333333338</c:v>
                      </c:pt>
                      <c:pt idx="1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Data_Compiled!$FG$6:$FG$22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232.66320801278761</c:v>
                      </c:pt>
                      <c:pt idx="1">
                        <c:v>163.01283153608168</c:v>
                      </c:pt>
                      <c:pt idx="2">
                        <c:v>218.80440195259399</c:v>
                      </c:pt>
                      <c:pt idx="3">
                        <c:v>122.86227992378215</c:v>
                      </c:pt>
                      <c:pt idx="4">
                        <c:v>-40.823378862769751</c:v>
                      </c:pt>
                      <c:pt idx="5">
                        <c:v>270.83289607031395</c:v>
                      </c:pt>
                      <c:pt idx="6">
                        <c:v>167.58110882904515</c:v>
                      </c:pt>
                      <c:pt idx="7">
                        <c:v>-213.31551133565935</c:v>
                      </c:pt>
                      <c:pt idx="8">
                        <c:v>-3.6840017957261728</c:v>
                      </c:pt>
                      <c:pt idx="9">
                        <c:v>279.14041619350968</c:v>
                      </c:pt>
                      <c:pt idx="10">
                        <c:v>394.90686173275031</c:v>
                      </c:pt>
                      <c:pt idx="11">
                        <c:v>443.44433141073318</c:v>
                      </c:pt>
                      <c:pt idx="12">
                        <c:v>282.76486526221669</c:v>
                      </c:pt>
                      <c:pt idx="13">
                        <c:v>341.90115453001403</c:v>
                      </c:pt>
                      <c:pt idx="14">
                        <c:v>663.55633983087353</c:v>
                      </c:pt>
                      <c:pt idx="15">
                        <c:v>499.63921453273014</c:v>
                      </c:pt>
                      <c:pt idx="16">
                        <c:v>-46.07219994617617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Data_Compiled!$FK$1:$FK$2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Data_Compiled!$FT$6:$FT$22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3.3333333333333333E-2</c:v>
                      </c:pt>
                      <c:pt idx="1">
                        <c:v>5.000000000000001E-2</c:v>
                      </c:pt>
                      <c:pt idx="2">
                        <c:v>6.6666666666666666E-2</c:v>
                      </c:pt>
                      <c:pt idx="3">
                        <c:v>8.3333333333333329E-2</c:v>
                      </c:pt>
                      <c:pt idx="4">
                        <c:v>0.10000000000000002</c:v>
                      </c:pt>
                      <c:pt idx="5">
                        <c:v>0.11666666666666665</c:v>
                      </c:pt>
                      <c:pt idx="6">
                        <c:v>0.13333333333333333</c:v>
                      </c:pt>
                      <c:pt idx="7">
                        <c:v>0.15</c:v>
                      </c:pt>
                      <c:pt idx="8">
                        <c:v>0.16666666666666666</c:v>
                      </c:pt>
                      <c:pt idx="9">
                        <c:v>0.18333333333333335</c:v>
                      </c:pt>
                      <c:pt idx="10">
                        <c:v>0.19999999999999998</c:v>
                      </c:pt>
                      <c:pt idx="11">
                        <c:v>0.21666666666666667</c:v>
                      </c:pt>
                      <c:pt idx="12">
                        <c:v>0.23333333333333331</c:v>
                      </c:pt>
                      <c:pt idx="13">
                        <c:v>0.25</c:v>
                      </c:pt>
                      <c:pt idx="14">
                        <c:v>0.26666666666666666</c:v>
                      </c:pt>
                      <c:pt idx="15">
                        <c:v>0.28333333333333338</c:v>
                      </c:pt>
                      <c:pt idx="16">
                        <c:v>0.3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Data_Compiled!$FU$6:$FU$22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728.30340146375045</c:v>
                      </c:pt>
                      <c:pt idx="1">
                        <c:v>108.78641828784353</c:v>
                      </c:pt>
                      <c:pt idx="2">
                        <c:v>168.23336966641605</c:v>
                      </c:pt>
                      <c:pt idx="3">
                        <c:v>108.40151625996626</c:v>
                      </c:pt>
                      <c:pt idx="4">
                        <c:v>-278.09577005146963</c:v>
                      </c:pt>
                      <c:pt idx="5">
                        <c:v>-163.35444326201826</c:v>
                      </c:pt>
                      <c:pt idx="6">
                        <c:v>107.88952991870387</c:v>
                      </c:pt>
                      <c:pt idx="7">
                        <c:v>396.25258361624782</c:v>
                      </c:pt>
                      <c:pt idx="8">
                        <c:v>454.53346592166446</c:v>
                      </c:pt>
                      <c:pt idx="9">
                        <c:v>222.30917089077613</c:v>
                      </c:pt>
                      <c:pt idx="10">
                        <c:v>222.11960885965019</c:v>
                      </c:pt>
                      <c:pt idx="11">
                        <c:v>341.28391038528724</c:v>
                      </c:pt>
                      <c:pt idx="12">
                        <c:v>285.17830059763531</c:v>
                      </c:pt>
                      <c:pt idx="13">
                        <c:v>330.8935144929867</c:v>
                      </c:pt>
                      <c:pt idx="14">
                        <c:v>218.93734372316158</c:v>
                      </c:pt>
                      <c:pt idx="15">
                        <c:v>-111.97816691890469</c:v>
                      </c:pt>
                      <c:pt idx="16">
                        <c:v>-116.81397630097857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1516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62568"/>
        <c:crosses val="autoZero"/>
        <c:crossBetween val="midCat"/>
      </c:valAx>
      <c:valAx>
        <c:axId val="41516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6217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Data_Compiled!$S$6:$S$27</c:f>
              <c:numCache>
                <c:formatCode>General</c:formatCode>
                <c:ptCount val="2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</c:numCache>
            </c:numRef>
          </c:xVal>
          <c:yVal>
            <c:numRef>
              <c:f>Data_Compiled!$U$6:$U$26</c:f>
              <c:numCache>
                <c:formatCode>General</c:formatCode>
                <c:ptCount val="21"/>
                <c:pt idx="0">
                  <c:v>3.9661975439597836</c:v>
                </c:pt>
                <c:pt idx="1">
                  <c:v>5.2132576169574705</c:v>
                </c:pt>
                <c:pt idx="2">
                  <c:v>9.618655698745787</c:v>
                </c:pt>
                <c:pt idx="3">
                  <c:v>8.966816709219664</c:v>
                </c:pt>
                <c:pt idx="4">
                  <c:v>8.2358279244368049</c:v>
                </c:pt>
                <c:pt idx="5">
                  <c:v>6.0477853473376815</c:v>
                </c:pt>
                <c:pt idx="6">
                  <c:v>8.1426670619644721</c:v>
                </c:pt>
                <c:pt idx="7">
                  <c:v>10.329362518630148</c:v>
                </c:pt>
                <c:pt idx="8">
                  <c:v>6.1545002253767995</c:v>
                </c:pt>
                <c:pt idx="9">
                  <c:v>9.157157331943468</c:v>
                </c:pt>
                <c:pt idx="10">
                  <c:v>9.2054591540244477</c:v>
                </c:pt>
                <c:pt idx="11">
                  <c:v>4.4106317323010735</c:v>
                </c:pt>
                <c:pt idx="12">
                  <c:v>9.3118514035090154</c:v>
                </c:pt>
                <c:pt idx="13">
                  <c:v>9.9288950684101529</c:v>
                </c:pt>
                <c:pt idx="14">
                  <c:v>8.6544863628087274</c:v>
                </c:pt>
                <c:pt idx="15">
                  <c:v>9.8490971948134423</c:v>
                </c:pt>
                <c:pt idx="16">
                  <c:v>8.6586616351139654</c:v>
                </c:pt>
                <c:pt idx="17">
                  <c:v>10.436825402065365</c:v>
                </c:pt>
                <c:pt idx="18">
                  <c:v>9.8357175082108501</c:v>
                </c:pt>
                <c:pt idx="19">
                  <c:v>11.245638034562885</c:v>
                </c:pt>
                <c:pt idx="20">
                  <c:v>11.821598643312946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Data_Compiled!$AA$1:$AA$2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Data_Compiled!$AG$6:$AG$26</c:f>
              <c:numCache>
                <c:formatCode>General</c:formatCode>
                <c:ptCount val="21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</c:numCache>
            </c:numRef>
          </c:xVal>
          <c:yVal>
            <c:numRef>
              <c:f>Data_Compiled!$AI$6:$AI$25</c:f>
              <c:numCache>
                <c:formatCode>General</c:formatCode>
                <c:ptCount val="20"/>
                <c:pt idx="0">
                  <c:v>8.6225041933176136</c:v>
                </c:pt>
                <c:pt idx="1">
                  <c:v>4.5222127595542831</c:v>
                </c:pt>
                <c:pt idx="2">
                  <c:v>11.788346129923012</c:v>
                </c:pt>
                <c:pt idx="3">
                  <c:v>12.896893181573581</c:v>
                </c:pt>
                <c:pt idx="4">
                  <c:v>12.762517733443399</c:v>
                </c:pt>
                <c:pt idx="5">
                  <c:v>14.742889066946017</c:v>
                </c:pt>
                <c:pt idx="6">
                  <c:v>12.906914938080769</c:v>
                </c:pt>
                <c:pt idx="7">
                  <c:v>11.186492801526633</c:v>
                </c:pt>
                <c:pt idx="8">
                  <c:v>12.114737316774368</c:v>
                </c:pt>
                <c:pt idx="9">
                  <c:v>11.796110638282274</c:v>
                </c:pt>
                <c:pt idx="10">
                  <c:v>11.749235027816601</c:v>
                </c:pt>
                <c:pt idx="11">
                  <c:v>12.024232774742806</c:v>
                </c:pt>
                <c:pt idx="12">
                  <c:v>12.032105910724871</c:v>
                </c:pt>
                <c:pt idx="13">
                  <c:v>12.747779582658207</c:v>
                </c:pt>
                <c:pt idx="14">
                  <c:v>12.901588521349769</c:v>
                </c:pt>
                <c:pt idx="15">
                  <c:v>12.032273440208346</c:v>
                </c:pt>
                <c:pt idx="16">
                  <c:v>12.590705070073769</c:v>
                </c:pt>
                <c:pt idx="17">
                  <c:v>16.559701260545449</c:v>
                </c:pt>
                <c:pt idx="18">
                  <c:v>18.347182635623454</c:v>
                </c:pt>
                <c:pt idx="19">
                  <c:v>18.430564056043412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Data_Compiled!$AP$1:$AP$2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Data_Compiled!$AU$6:$AU$26</c:f>
              <c:numCache>
                <c:formatCode>General</c:formatCode>
                <c:ptCount val="21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</c:numCache>
            </c:numRef>
          </c:xVal>
          <c:yVal>
            <c:numRef>
              <c:f>Data_Compiled!$AW$6:$AW$24</c:f>
              <c:numCache>
                <c:formatCode>General</c:formatCode>
                <c:ptCount val="19"/>
                <c:pt idx="0">
                  <c:v>10.887805380337602</c:v>
                </c:pt>
                <c:pt idx="1">
                  <c:v>8.5544954445410362</c:v>
                </c:pt>
                <c:pt idx="2">
                  <c:v>8.520803253902411</c:v>
                </c:pt>
                <c:pt idx="3">
                  <c:v>10.175223578682798</c:v>
                </c:pt>
                <c:pt idx="4">
                  <c:v>8.5282277437913567</c:v>
                </c:pt>
                <c:pt idx="5">
                  <c:v>9.9720695018633201</c:v>
                </c:pt>
                <c:pt idx="6">
                  <c:v>8.5221922889712332</c:v>
                </c:pt>
                <c:pt idx="7">
                  <c:v>8.540015609883028</c:v>
                </c:pt>
                <c:pt idx="8">
                  <c:v>10.084412184490082</c:v>
                </c:pt>
                <c:pt idx="9">
                  <c:v>8.5259127023309649</c:v>
                </c:pt>
                <c:pt idx="10">
                  <c:v>10.089725113435108</c:v>
                </c:pt>
                <c:pt idx="11">
                  <c:v>10.864984284399357</c:v>
                </c:pt>
                <c:pt idx="12">
                  <c:v>10.872653650294646</c:v>
                </c:pt>
                <c:pt idx="13">
                  <c:v>12.443089331387432</c:v>
                </c:pt>
                <c:pt idx="14">
                  <c:v>11.63323864542005</c:v>
                </c:pt>
                <c:pt idx="15">
                  <c:v>10.83788591619324</c:v>
                </c:pt>
                <c:pt idx="16">
                  <c:v>12.425953330648509</c:v>
                </c:pt>
                <c:pt idx="17">
                  <c:v>13.976197151120855</c:v>
                </c:pt>
                <c:pt idx="18">
                  <c:v>13.94486142815072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Data_Compiled!$BC$1:$BC$2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Data_Compiled!$BI$6:$BI$28</c:f>
              <c:numCache>
                <c:formatCode>General</c:formatCode>
                <c:ptCount val="23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</c:numCache>
            </c:numRef>
          </c:xVal>
          <c:yVal>
            <c:numRef>
              <c:f>Data_Compiled!$BK$6:$BK$26</c:f>
              <c:numCache>
                <c:formatCode>General</c:formatCode>
                <c:ptCount val="21"/>
                <c:pt idx="0">
                  <c:v>19.510666912198936</c:v>
                </c:pt>
                <c:pt idx="1">
                  <c:v>16.232299693887782</c:v>
                </c:pt>
                <c:pt idx="2">
                  <c:v>16.951932349770416</c:v>
                </c:pt>
                <c:pt idx="3">
                  <c:v>21.403980768719968</c:v>
                </c:pt>
                <c:pt idx="4">
                  <c:v>21.508014600441815</c:v>
                </c:pt>
                <c:pt idx="5">
                  <c:v>23.597939473648683</c:v>
                </c:pt>
                <c:pt idx="6">
                  <c:v>22.816191439910344</c:v>
                </c:pt>
                <c:pt idx="7">
                  <c:v>22.10429130923513</c:v>
                </c:pt>
                <c:pt idx="8">
                  <c:v>25.730302812051885</c:v>
                </c:pt>
                <c:pt idx="9">
                  <c:v>24.320590910391424</c:v>
                </c:pt>
                <c:pt idx="10">
                  <c:v>23.596990834576047</c:v>
                </c:pt>
                <c:pt idx="11">
                  <c:v>29.303514690075048</c:v>
                </c:pt>
                <c:pt idx="12">
                  <c:v>29.392305291852566</c:v>
                </c:pt>
                <c:pt idx="13">
                  <c:v>25.098135532849788</c:v>
                </c:pt>
                <c:pt idx="14">
                  <c:v>27.14806827196022</c:v>
                </c:pt>
                <c:pt idx="15">
                  <c:v>27.149971692489608</c:v>
                </c:pt>
                <c:pt idx="16">
                  <c:v>24.314221183367874</c:v>
                </c:pt>
                <c:pt idx="17">
                  <c:v>28.58227697767726</c:v>
                </c:pt>
                <c:pt idx="18">
                  <c:v>30.706620215368101</c:v>
                </c:pt>
                <c:pt idx="19">
                  <c:v>32.157785417210647</c:v>
                </c:pt>
                <c:pt idx="20">
                  <c:v>31.45999277683293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Data_Compiled!$BQ$1:$BQ$2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Data_Compiled!$BW$6:$BW$28</c:f>
              <c:numCache>
                <c:formatCode>General</c:formatCode>
                <c:ptCount val="23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  <c:pt idx="22">
                  <c:v>0.3833333333333333</c:v>
                </c:pt>
              </c:numCache>
            </c:numRef>
          </c:xVal>
          <c:yVal>
            <c:numRef>
              <c:f>Data_Compiled!$BY$6:$BY$27</c:f>
              <c:numCache>
                <c:formatCode>General</c:formatCode>
                <c:ptCount val="22"/>
                <c:pt idx="0">
                  <c:v>21.57189553638894</c:v>
                </c:pt>
                <c:pt idx="1">
                  <c:v>25.48746788637856</c:v>
                </c:pt>
                <c:pt idx="2">
                  <c:v>19.037354405796425</c:v>
                </c:pt>
                <c:pt idx="3">
                  <c:v>20.14773488147399</c:v>
                </c:pt>
                <c:pt idx="4">
                  <c:v>21.894345499547143</c:v>
                </c:pt>
                <c:pt idx="5">
                  <c:v>20.914042985168848</c:v>
                </c:pt>
                <c:pt idx="6">
                  <c:v>20.915617976987942</c:v>
                </c:pt>
                <c:pt idx="7">
                  <c:v>23.34173601270048</c:v>
                </c:pt>
                <c:pt idx="8">
                  <c:v>24.170679334253439</c:v>
                </c:pt>
                <c:pt idx="9">
                  <c:v>19.077459224129466</c:v>
                </c:pt>
                <c:pt idx="10">
                  <c:v>23.887408412950073</c:v>
                </c:pt>
                <c:pt idx="11">
                  <c:v>29.055130512699428</c:v>
                </c:pt>
                <c:pt idx="12">
                  <c:v>25.118732730378699</c:v>
                </c:pt>
                <c:pt idx="13">
                  <c:v>27.490114544492929</c:v>
                </c:pt>
                <c:pt idx="14">
                  <c:v>30.765348033792602</c:v>
                </c:pt>
                <c:pt idx="15">
                  <c:v>28.417133509488657</c:v>
                </c:pt>
                <c:pt idx="16">
                  <c:v>27.586916768516655</c:v>
                </c:pt>
                <c:pt idx="17">
                  <c:v>30.76157121390623</c:v>
                </c:pt>
                <c:pt idx="18">
                  <c:v>28.224292465339506</c:v>
                </c:pt>
                <c:pt idx="19">
                  <c:v>24.170393995566663</c:v>
                </c:pt>
                <c:pt idx="20">
                  <c:v>27.490605905908218</c:v>
                </c:pt>
                <c:pt idx="21">
                  <c:v>30.082941330150938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Data_Compiled!$CE$1:$CE$2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Data_Compiled!$CK$6:$CK$22</c:f>
              <c:numCache>
                <c:formatCode>General</c:formatCode>
                <c:ptCount val="17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</c:numCache>
            </c:numRef>
          </c:xVal>
          <c:yVal>
            <c:numRef>
              <c:f>Data_Compiled!$CM$6:$CM$21</c:f>
              <c:numCache>
                <c:formatCode>General</c:formatCode>
                <c:ptCount val="16"/>
                <c:pt idx="0">
                  <c:v>33.045458688574335</c:v>
                </c:pt>
                <c:pt idx="1">
                  <c:v>34.118337891103941</c:v>
                </c:pt>
                <c:pt idx="2">
                  <c:v>27.946626386976646</c:v>
                </c:pt>
                <c:pt idx="3">
                  <c:v>32.051568056511194</c:v>
                </c:pt>
                <c:pt idx="4">
                  <c:v>36.696073526219607</c:v>
                </c:pt>
                <c:pt idx="5">
                  <c:v>32.262104950186185</c:v>
                </c:pt>
                <c:pt idx="6">
                  <c:v>31.34914939621742</c:v>
                </c:pt>
                <c:pt idx="7">
                  <c:v>36.738030263098992</c:v>
                </c:pt>
                <c:pt idx="8">
                  <c:v>38.527933522032605</c:v>
                </c:pt>
                <c:pt idx="9">
                  <c:v>32.291176055275493</c:v>
                </c:pt>
                <c:pt idx="10">
                  <c:v>34.978478437450448</c:v>
                </c:pt>
                <c:pt idx="11">
                  <c:v>43.040340065371275</c:v>
                </c:pt>
                <c:pt idx="12">
                  <c:v>41.228716681840915</c:v>
                </c:pt>
                <c:pt idx="13">
                  <c:v>40.333093237440934</c:v>
                </c:pt>
                <c:pt idx="14">
                  <c:v>41.247109566804134</c:v>
                </c:pt>
                <c:pt idx="15">
                  <c:v>42.105168821149107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Data_Compiled!$CS$1:$CS$2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Data_Compiled!$CY$6:$CY$21</c:f>
              <c:numCache>
                <c:formatCode>General</c:formatCode>
                <c:ptCount val="16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</c:numCache>
            </c:numRef>
          </c:xVal>
          <c:yVal>
            <c:numRef>
              <c:f>Data_Compiled!$DA$6:$DA$19</c:f>
              <c:numCache>
                <c:formatCode>General</c:formatCode>
                <c:ptCount val="14"/>
                <c:pt idx="0">
                  <c:v>16.578636415761853</c:v>
                </c:pt>
                <c:pt idx="1">
                  <c:v>16.035590056822148</c:v>
                </c:pt>
                <c:pt idx="2">
                  <c:v>17.291125469169781</c:v>
                </c:pt>
                <c:pt idx="3">
                  <c:v>19.23550629256431</c:v>
                </c:pt>
                <c:pt idx="4">
                  <c:v>19.810952365927506</c:v>
                </c:pt>
                <c:pt idx="5">
                  <c:v>20.442560952795674</c:v>
                </c:pt>
                <c:pt idx="6">
                  <c:v>20.66648663468116</c:v>
                </c:pt>
                <c:pt idx="7">
                  <c:v>21.272341976064432</c:v>
                </c:pt>
                <c:pt idx="8">
                  <c:v>24.180373444684722</c:v>
                </c:pt>
                <c:pt idx="9">
                  <c:v>24.276111729848022</c:v>
                </c:pt>
                <c:pt idx="10">
                  <c:v>24.20161784375636</c:v>
                </c:pt>
                <c:pt idx="11">
                  <c:v>26.371218473618086</c:v>
                </c:pt>
                <c:pt idx="12">
                  <c:v>25.062169321356134</c:v>
                </c:pt>
                <c:pt idx="13">
                  <c:v>27.834576757479873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Data_Compiled!$DG$1:$DG$2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Data_Compiled!$DM$6:$DM$18</c:f>
              <c:numCache>
                <c:formatCode>General</c:formatCode>
                <c:ptCount val="13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</c:numCache>
            </c:numRef>
          </c:xVal>
          <c:yVal>
            <c:numRef>
              <c:f>Data_Compiled!$DO$6:$DO$17</c:f>
              <c:numCache>
                <c:formatCode>General</c:formatCode>
                <c:ptCount val="12"/>
                <c:pt idx="0">
                  <c:v>22.067099508313426</c:v>
                </c:pt>
                <c:pt idx="1">
                  <c:v>19.810847750265285</c:v>
                </c:pt>
                <c:pt idx="2">
                  <c:v>22.22480100063521</c:v>
                </c:pt>
                <c:pt idx="3">
                  <c:v>23.116475928840707</c:v>
                </c:pt>
                <c:pt idx="4">
                  <c:v>26.977311090752359</c:v>
                </c:pt>
                <c:pt idx="5">
                  <c:v>26.78181121557682</c:v>
                </c:pt>
                <c:pt idx="6">
                  <c:v>28.987977659506782</c:v>
                </c:pt>
                <c:pt idx="7">
                  <c:v>30.506253303067499</c:v>
                </c:pt>
                <c:pt idx="8">
                  <c:v>32.071661739187547</c:v>
                </c:pt>
                <c:pt idx="9">
                  <c:v>33.572759818582114</c:v>
                </c:pt>
                <c:pt idx="10">
                  <c:v>33.556064034813481</c:v>
                </c:pt>
                <c:pt idx="11">
                  <c:v>35.078988831532762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Data_Compiled!$DU$1:$DU$2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Data_Compiled!$EA$6:$EA$18</c:f>
              <c:numCache>
                <c:formatCode>General</c:formatCode>
                <c:ptCount val="13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</c:numCache>
            </c:numRef>
          </c:xVal>
          <c:yVal>
            <c:numRef>
              <c:f>Data_Compiled!$EC$6:$EC$16</c:f>
              <c:numCache>
                <c:formatCode>General</c:formatCode>
                <c:ptCount val="11"/>
                <c:pt idx="0">
                  <c:v>18.319337212664092</c:v>
                </c:pt>
                <c:pt idx="1">
                  <c:v>23.028782632786953</c:v>
                </c:pt>
                <c:pt idx="2">
                  <c:v>27.253780902035317</c:v>
                </c:pt>
                <c:pt idx="3">
                  <c:v>23.197694676407053</c:v>
                </c:pt>
                <c:pt idx="4">
                  <c:v>27.048405524966398</c:v>
                </c:pt>
                <c:pt idx="5">
                  <c:v>35.387843402368418</c:v>
                </c:pt>
                <c:pt idx="6">
                  <c:v>34.952426455200047</c:v>
                </c:pt>
                <c:pt idx="7">
                  <c:v>35.961086939383271</c:v>
                </c:pt>
                <c:pt idx="8">
                  <c:v>37.778046735588575</c:v>
                </c:pt>
                <c:pt idx="9">
                  <c:v>41.034129068456565</c:v>
                </c:pt>
                <c:pt idx="10">
                  <c:v>42.762215521694074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Data_Compiled!$EI$1:$EI$2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Data_Compiled!$EO$6:$EO$27</c:f>
              <c:numCache>
                <c:formatCode>General</c:formatCode>
                <c:ptCount val="22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0.35000000000000003</c:v>
                </c:pt>
                <c:pt idx="21">
                  <c:v>0.36666666666666664</c:v>
                </c:pt>
              </c:numCache>
            </c:numRef>
          </c:xVal>
          <c:yVal>
            <c:numRef>
              <c:f>Data_Compiled!$EQ$6:$EQ$26</c:f>
              <c:numCache>
                <c:formatCode>General</c:formatCode>
                <c:ptCount val="21"/>
                <c:pt idx="0">
                  <c:v>17.751318241535436</c:v>
                </c:pt>
                <c:pt idx="1">
                  <c:v>18.721901744418094</c:v>
                </c:pt>
                <c:pt idx="2">
                  <c:v>20.908648164801885</c:v>
                </c:pt>
                <c:pt idx="3">
                  <c:v>24.403415593566429</c:v>
                </c:pt>
                <c:pt idx="4">
                  <c:v>25.885043511332899</c:v>
                </c:pt>
                <c:pt idx="5">
                  <c:v>24.191951845037739</c:v>
                </c:pt>
                <c:pt idx="6">
                  <c:v>24.211581290006944</c:v>
                </c:pt>
                <c:pt idx="7">
                  <c:v>23.291556971404862</c:v>
                </c:pt>
                <c:pt idx="8">
                  <c:v>22.367008784670247</c:v>
                </c:pt>
                <c:pt idx="9">
                  <c:v>24.180331613268791</c:v>
                </c:pt>
                <c:pt idx="10">
                  <c:v>26.105033092943916</c:v>
                </c:pt>
                <c:pt idx="11">
                  <c:v>25.264052547170841</c:v>
                </c:pt>
                <c:pt idx="12">
                  <c:v>21.478180633331629</c:v>
                </c:pt>
                <c:pt idx="13">
                  <c:v>19.614077018485755</c:v>
                </c:pt>
                <c:pt idx="14">
                  <c:v>22.487638178322136</c:v>
                </c:pt>
                <c:pt idx="15">
                  <c:v>26.178149426532116</c:v>
                </c:pt>
                <c:pt idx="16">
                  <c:v>31.600587029669917</c:v>
                </c:pt>
                <c:pt idx="17">
                  <c:v>30.677297397556664</c:v>
                </c:pt>
                <c:pt idx="18">
                  <c:v>29.8967922936889</c:v>
                </c:pt>
                <c:pt idx="19">
                  <c:v>33.721166516871136</c:v>
                </c:pt>
                <c:pt idx="20">
                  <c:v>35.495261245404635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Data_Compiled!$EW$1:$EW$2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Data_Compiled!$FC$6:$FC$25</c:f>
              <c:numCache>
                <c:formatCode>General</c:formatCode>
                <c:ptCount val="20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</c:numCache>
            </c:numRef>
          </c:xVal>
          <c:yVal>
            <c:numRef>
              <c:f>Data_Compiled!$FE$6:$FE$23</c:f>
              <c:numCache>
                <c:formatCode>General</c:formatCode>
                <c:ptCount val="18"/>
                <c:pt idx="0">
                  <c:v>23.897899458572144</c:v>
                </c:pt>
                <c:pt idx="1">
                  <c:v>25.950843526470571</c:v>
                </c:pt>
                <c:pt idx="2">
                  <c:v>27.763712626081215</c:v>
                </c:pt>
                <c:pt idx="3">
                  <c:v>28.659381571688645</c:v>
                </c:pt>
                <c:pt idx="4">
                  <c:v>31.399254942384164</c:v>
                </c:pt>
                <c:pt idx="5">
                  <c:v>30.700798534758448</c:v>
                </c:pt>
                <c:pt idx="6">
                  <c:v>30.720954505895584</c:v>
                </c:pt>
                <c:pt idx="7">
                  <c:v>35.200819766158681</c:v>
                </c:pt>
                <c:pt idx="8">
                  <c:v>33.505396716034319</c:v>
                </c:pt>
                <c:pt idx="9">
                  <c:v>31.656478056101982</c:v>
                </c:pt>
                <c:pt idx="10">
                  <c:v>33.44418522164856</c:v>
                </c:pt>
                <c:pt idx="11">
                  <c:v>36.294532803655883</c:v>
                </c:pt>
                <c:pt idx="12">
                  <c:v>40.005756168191354</c:v>
                </c:pt>
                <c:pt idx="13">
                  <c:v>43.662577584206865</c:v>
                </c:pt>
                <c:pt idx="14">
                  <c:v>44.704032912400628</c:v>
                </c:pt>
                <c:pt idx="15">
                  <c:v>49.343432741572521</c:v>
                </c:pt>
                <c:pt idx="16">
                  <c:v>55.729346531223115</c:v>
                </c:pt>
                <c:pt idx="17">
                  <c:v>57.645183031366329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Data_Compiled!$FK$1:$FK$2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Data_Compiled!$FQ$6:$FQ$25</c:f>
              <c:numCache>
                <c:formatCode>General</c:formatCode>
                <c:ptCount val="20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</c:numCache>
            </c:numRef>
          </c:xVal>
          <c:yVal>
            <c:numRef>
              <c:f>Data_Compiled!$FS$6:$FS$23</c:f>
              <c:numCache>
                <c:formatCode>General</c:formatCode>
                <c:ptCount val="18"/>
                <c:pt idx="0">
                  <c:v>18.657937404771857</c:v>
                </c:pt>
                <c:pt idx="1">
                  <c:v>28.004145742663592</c:v>
                </c:pt>
                <c:pt idx="2">
                  <c:v>30.759055167944222</c:v>
                </c:pt>
                <c:pt idx="3">
                  <c:v>29.811685369815045</c:v>
                </c:pt>
                <c:pt idx="4">
                  <c:v>33.554335011395473</c:v>
                </c:pt>
                <c:pt idx="5">
                  <c:v>31.612829661235171</c:v>
                </c:pt>
                <c:pt idx="6">
                  <c:v>28.933637571194886</c:v>
                </c:pt>
                <c:pt idx="7">
                  <c:v>28.898615569857586</c:v>
                </c:pt>
                <c:pt idx="8">
                  <c:v>30.726274958766563</c:v>
                </c:pt>
                <c:pt idx="9">
                  <c:v>35.482546344675171</c:v>
                </c:pt>
                <c:pt idx="10">
                  <c:v>38.278571141053064</c:v>
                </c:pt>
                <c:pt idx="11">
                  <c:v>39.176322113641412</c:v>
                </c:pt>
                <c:pt idx="12">
                  <c:v>41.969197244018197</c:v>
                </c:pt>
                <c:pt idx="13">
                  <c:v>44.84692145719518</c:v>
                </c:pt>
                <c:pt idx="14">
                  <c:v>46.707574398508406</c:v>
                </c:pt>
                <c:pt idx="15">
                  <c:v>50.344879283428007</c:v>
                </c:pt>
                <c:pt idx="16">
                  <c:v>50.345325607448757</c:v>
                </c:pt>
                <c:pt idx="17">
                  <c:v>48.484307189344108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Data_Compiled!$FY$1:$FY$2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Data_Compiled!$GE$6:$GE$22</c:f>
              <c:numCache>
                <c:formatCode>General</c:formatCode>
                <c:ptCount val="17"/>
                <c:pt idx="0">
                  <c:v>1.6666666666666666E-2</c:v>
                </c:pt>
                <c:pt idx="1">
                  <c:v>3.3333333333333333E-2</c:v>
                </c:pt>
                <c:pt idx="2">
                  <c:v>5.000000000000001E-2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0.10000000000000002</c:v>
                </c:pt>
                <c:pt idx="6">
                  <c:v>0.11666666666666665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0.18333333333333335</c:v>
                </c:pt>
                <c:pt idx="11">
                  <c:v>0.19999999999999998</c:v>
                </c:pt>
                <c:pt idx="12">
                  <c:v>0.21666666666666667</c:v>
                </c:pt>
                <c:pt idx="13">
                  <c:v>0.23333333333333331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0.28333333333333338</c:v>
                </c:pt>
              </c:numCache>
            </c:numRef>
          </c:xVal>
          <c:yVal>
            <c:numRef>
              <c:f>Data_Compiled!$GG$6:$GG$21</c:f>
              <c:numCache>
                <c:formatCode>General</c:formatCode>
                <c:ptCount val="16"/>
                <c:pt idx="0">
                  <c:v>33.187203970332604</c:v>
                </c:pt>
                <c:pt idx="1">
                  <c:v>27.956747653625712</c:v>
                </c:pt>
                <c:pt idx="2">
                  <c:v>28.514259415558115</c:v>
                </c:pt>
                <c:pt idx="3">
                  <c:v>35.407440796585433</c:v>
                </c:pt>
                <c:pt idx="4">
                  <c:v>30.180320139158958</c:v>
                </c:pt>
                <c:pt idx="5">
                  <c:v>31.509620740904833</c:v>
                </c:pt>
                <c:pt idx="6">
                  <c:v>41.791334230842331</c:v>
                </c:pt>
                <c:pt idx="7">
                  <c:v>39.734121105484441</c:v>
                </c:pt>
                <c:pt idx="8">
                  <c:v>31.487767186765304</c:v>
                </c:pt>
                <c:pt idx="9">
                  <c:v>34.627330517302426</c:v>
                </c:pt>
                <c:pt idx="10">
                  <c:v>39.766391933410631</c:v>
                </c:pt>
                <c:pt idx="11">
                  <c:v>37.699474708231463</c:v>
                </c:pt>
                <c:pt idx="12">
                  <c:v>41.760669069924333</c:v>
                </c:pt>
                <c:pt idx="13">
                  <c:v>44.8492517152646</c:v>
                </c:pt>
                <c:pt idx="14">
                  <c:v>49.954844878504467</c:v>
                </c:pt>
                <c:pt idx="15">
                  <c:v>53.004228526458803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Data_Compiled!$GM$1:$GM$2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Data_Compiled!$GO$7:$GO$21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</c:numCache>
            </c:numRef>
          </c:xVal>
          <c:yVal>
            <c:numRef>
              <c:f>Data_Compiled!$GU$6:$GU$19</c:f>
              <c:numCache>
                <c:formatCode>General</c:formatCode>
                <c:ptCount val="14"/>
                <c:pt idx="0">
                  <c:v>22.276296820948463</c:v>
                </c:pt>
                <c:pt idx="1">
                  <c:v>32.492752989526231</c:v>
                </c:pt>
                <c:pt idx="2">
                  <c:v>41.651165312641567</c:v>
                </c:pt>
                <c:pt idx="3">
                  <c:v>50.152117572804578</c:v>
                </c:pt>
                <c:pt idx="4">
                  <c:v>57.184855198871276</c:v>
                </c:pt>
                <c:pt idx="5">
                  <c:v>61.605499913221863</c:v>
                </c:pt>
                <c:pt idx="6">
                  <c:v>66.062909686101818</c:v>
                </c:pt>
                <c:pt idx="7">
                  <c:v>72.161110335422521</c:v>
                </c:pt>
                <c:pt idx="8">
                  <c:v>76.816323553918167</c:v>
                </c:pt>
                <c:pt idx="9">
                  <c:v>79.375813469240299</c:v>
                </c:pt>
                <c:pt idx="10">
                  <c:v>80.540185568644077</c:v>
                </c:pt>
                <c:pt idx="11">
                  <c:v>82.638813903410906</c:v>
                </c:pt>
                <c:pt idx="12">
                  <c:v>85.179696442871816</c:v>
                </c:pt>
                <c:pt idx="13">
                  <c:v>86.088612699804145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Data_Compiled!$GZ$1:$GZ$2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Data_Compiled!$HB$7:$HB$33</c:f>
              <c:numCache>
                <c:formatCode>General</c:formatCode>
                <c:ptCount val="27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</c:numCache>
            </c:numRef>
          </c:xVal>
          <c:yVal>
            <c:numRef>
              <c:f>Data_Compiled!$HH$6:$HH$32</c:f>
              <c:numCache>
                <c:formatCode>General</c:formatCode>
                <c:ptCount val="27"/>
                <c:pt idx="0">
                  <c:v>7.3804433019331839</c:v>
                </c:pt>
                <c:pt idx="1">
                  <c:v>10.253191163097775</c:v>
                </c:pt>
                <c:pt idx="2">
                  <c:v>11.882974685030575</c:v>
                </c:pt>
                <c:pt idx="3">
                  <c:v>14.069511450565907</c:v>
                </c:pt>
                <c:pt idx="4">
                  <c:v>15.244354925589537</c:v>
                </c:pt>
                <c:pt idx="5">
                  <c:v>16.467878497867012</c:v>
                </c:pt>
                <c:pt idx="6">
                  <c:v>18.125394957890457</c:v>
                </c:pt>
                <c:pt idx="7">
                  <c:v>19.223116421765329</c:v>
                </c:pt>
                <c:pt idx="8">
                  <c:v>21.203138287893939</c:v>
                </c:pt>
                <c:pt idx="9">
                  <c:v>22.804509073942153</c:v>
                </c:pt>
                <c:pt idx="10">
                  <c:v>24.253280113174775</c:v>
                </c:pt>
                <c:pt idx="11">
                  <c:v>25.881323617254456</c:v>
                </c:pt>
                <c:pt idx="12">
                  <c:v>27.2970034698928</c:v>
                </c:pt>
                <c:pt idx="13">
                  <c:v>28.360486047984146</c:v>
                </c:pt>
                <c:pt idx="14">
                  <c:v>29.271191285141352</c:v>
                </c:pt>
                <c:pt idx="15">
                  <c:v>30.348028277940777</c:v>
                </c:pt>
                <c:pt idx="16">
                  <c:v>31.219867841996642</c:v>
                </c:pt>
                <c:pt idx="17">
                  <c:v>31.588942861507125</c:v>
                </c:pt>
                <c:pt idx="18">
                  <c:v>32.158267518856356</c:v>
                </c:pt>
                <c:pt idx="19">
                  <c:v>32.507480682287394</c:v>
                </c:pt>
                <c:pt idx="20">
                  <c:v>33.045861279064759</c:v>
                </c:pt>
                <c:pt idx="21">
                  <c:v>33.948171725432772</c:v>
                </c:pt>
                <c:pt idx="22">
                  <c:v>34.122633893431406</c:v>
                </c:pt>
                <c:pt idx="23">
                  <c:v>34.302082509437469</c:v>
                </c:pt>
                <c:pt idx="24">
                  <c:v>34.496841634718336</c:v>
                </c:pt>
                <c:pt idx="25">
                  <c:v>34.835558809263617</c:v>
                </c:pt>
                <c:pt idx="26">
                  <c:v>35.025046489362552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Data_Compiled!$HL$1:$HL$2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Data_Compiled!$HN$7:$HN$26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</c:numCache>
            </c:numRef>
          </c:xVal>
          <c:yVal>
            <c:numRef>
              <c:f>Data_Compiled!$HT$6:$HT$25</c:f>
              <c:numCache>
                <c:formatCode>General</c:formatCode>
                <c:ptCount val="20"/>
                <c:pt idx="0">
                  <c:v>8.9018827753201908</c:v>
                </c:pt>
                <c:pt idx="1">
                  <c:v>17.397890404197099</c:v>
                </c:pt>
                <c:pt idx="2">
                  <c:v>21.242868973799485</c:v>
                </c:pt>
                <c:pt idx="3">
                  <c:v>22.717128065753403</c:v>
                </c:pt>
                <c:pt idx="4">
                  <c:v>26.826616489431373</c:v>
                </c:pt>
                <c:pt idx="5">
                  <c:v>30.066403232315722</c:v>
                </c:pt>
                <c:pt idx="6">
                  <c:v>31.751361115389962</c:v>
                </c:pt>
                <c:pt idx="7">
                  <c:v>35.164655210295443</c:v>
                </c:pt>
                <c:pt idx="8">
                  <c:v>38.724942262117573</c:v>
                </c:pt>
                <c:pt idx="9">
                  <c:v>40.361842927006975</c:v>
                </c:pt>
                <c:pt idx="10">
                  <c:v>42.255633964099935</c:v>
                </c:pt>
                <c:pt idx="11">
                  <c:v>43.7806520971792</c:v>
                </c:pt>
                <c:pt idx="12">
                  <c:v>45.66352523418346</c:v>
                </c:pt>
                <c:pt idx="13">
                  <c:v>47.738575607437475</c:v>
                </c:pt>
                <c:pt idx="14">
                  <c:v>47.72549272464628</c:v>
                </c:pt>
                <c:pt idx="15">
                  <c:v>48.472300535612753</c:v>
                </c:pt>
                <c:pt idx="16">
                  <c:v>49.796051329719511</c:v>
                </c:pt>
                <c:pt idx="17">
                  <c:v>50.555716168715485</c:v>
                </c:pt>
                <c:pt idx="18">
                  <c:v>51.87463506232794</c:v>
                </c:pt>
                <c:pt idx="19">
                  <c:v>52.054118459777001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Data_Compiled!$HX$1:$HX$2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Data_Compiled!$HZ$7:$HZ$25</c:f>
              <c:numCache>
                <c:formatCode>General</c:formatCode>
                <c:ptCount val="19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</c:numCache>
            </c:numRef>
          </c:xVal>
          <c:yVal>
            <c:numRef>
              <c:f>Data_Compiled!$IF$6:$IF$24</c:f>
              <c:numCache>
                <c:formatCode>General</c:formatCode>
                <c:ptCount val="19"/>
                <c:pt idx="0">
                  <c:v>14.786531086835284</c:v>
                </c:pt>
                <c:pt idx="1">
                  <c:v>19.482217095723328</c:v>
                </c:pt>
                <c:pt idx="2">
                  <c:v>24.611987220213113</c:v>
                </c:pt>
                <c:pt idx="3">
                  <c:v>28.782957363050212</c:v>
                </c:pt>
                <c:pt idx="4">
                  <c:v>32.007649376931333</c:v>
                </c:pt>
                <c:pt idx="5">
                  <c:v>35.476715810359984</c:v>
                </c:pt>
                <c:pt idx="6">
                  <c:v>39.847886855319587</c:v>
                </c:pt>
                <c:pt idx="7">
                  <c:v>43.989982619931929</c:v>
                </c:pt>
                <c:pt idx="8">
                  <c:v>46.535496278664183</c:v>
                </c:pt>
                <c:pt idx="9">
                  <c:v>49.073462347386688</c:v>
                </c:pt>
                <c:pt idx="10">
                  <c:v>52.282961931603666</c:v>
                </c:pt>
                <c:pt idx="11">
                  <c:v>54.587336244853702</c:v>
                </c:pt>
                <c:pt idx="12">
                  <c:v>55.282895960512406</c:v>
                </c:pt>
                <c:pt idx="13">
                  <c:v>56.90462804882327</c:v>
                </c:pt>
                <c:pt idx="14">
                  <c:v>59.430607088665099</c:v>
                </c:pt>
                <c:pt idx="15">
                  <c:v>60.110513974285652</c:v>
                </c:pt>
                <c:pt idx="16">
                  <c:v>61.517747388754778</c:v>
                </c:pt>
                <c:pt idx="17">
                  <c:v>62.662155427353774</c:v>
                </c:pt>
                <c:pt idx="18">
                  <c:v>62.878341914964921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Data_Compiled!$IJ$1:$IJ$2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Data_Compiled!$IL$7:$IL$24</c:f>
              <c:numCache>
                <c:formatCode>General</c:formatCode>
                <c:ptCount val="18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</c:numCache>
            </c:numRef>
          </c:xVal>
          <c:yVal>
            <c:numRef>
              <c:f>Data_Compiled!$IR$6:$IR$22</c:f>
              <c:numCache>
                <c:formatCode>General</c:formatCode>
                <c:ptCount val="17"/>
                <c:pt idx="0">
                  <c:v>16.920833779362177</c:v>
                </c:pt>
                <c:pt idx="1">
                  <c:v>21.445452712005217</c:v>
                </c:pt>
                <c:pt idx="2">
                  <c:v>26.711057727177071</c:v>
                </c:pt>
                <c:pt idx="3">
                  <c:v>33.297029556118638</c:v>
                </c:pt>
                <c:pt idx="4">
                  <c:v>36.062266661770998</c:v>
                </c:pt>
                <c:pt idx="5">
                  <c:v>40.423397684261069</c:v>
                </c:pt>
                <c:pt idx="6">
                  <c:v>46.355356392574258</c:v>
                </c:pt>
                <c:pt idx="7">
                  <c:v>51.367990912330463</c:v>
                </c:pt>
                <c:pt idx="8">
                  <c:v>53.422303870524871</c:v>
                </c:pt>
                <c:pt idx="9">
                  <c:v>54.805538420242321</c:v>
                </c:pt>
                <c:pt idx="10">
                  <c:v>58.457747308251555</c:v>
                </c:pt>
                <c:pt idx="11">
                  <c:v>61.877391684069337</c:v>
                </c:pt>
                <c:pt idx="12">
                  <c:v>63.47848709648482</c:v>
                </c:pt>
                <c:pt idx="13">
                  <c:v>63.701770428505412</c:v>
                </c:pt>
                <c:pt idx="14">
                  <c:v>65.761625111291821</c:v>
                </c:pt>
                <c:pt idx="15">
                  <c:v>69.412395489608656</c:v>
                </c:pt>
                <c:pt idx="16">
                  <c:v>70.7950093817674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61784"/>
        <c:axId val="415162960"/>
        <c:extLst/>
      </c:scatterChart>
      <c:valAx>
        <c:axId val="41516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62960"/>
        <c:crosses val="autoZero"/>
        <c:crossBetween val="midCat"/>
      </c:valAx>
      <c:valAx>
        <c:axId val="4151629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617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41905669779931"/>
          <c:h val="0.6133202666419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Data_Compiled!$M$1:$M$2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Data_Compiled!$X$7:$X$119</c:f>
              <c:numCache>
                <c:formatCode>General</c:formatCode>
                <c:ptCount val="113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  <c:pt idx="102">
                  <c:v>0.23468597432152855</c:v>
                </c:pt>
                <c:pt idx="103">
                  <c:v>0.23888208891513674</c:v>
                </c:pt>
                <c:pt idx="104">
                  <c:v>0.24303804868629444</c:v>
                </c:pt>
                <c:pt idx="105">
                  <c:v>0.24715461488112658</c:v>
                </c:pt>
                <c:pt idx="106">
                  <c:v>0.25123252730156598</c:v>
                </c:pt>
                <c:pt idx="107">
                  <c:v>0.25527250510330607</c:v>
                </c:pt>
                <c:pt idx="108">
                  <c:v>0.25927524755698</c:v>
                </c:pt>
                <c:pt idx="109">
                  <c:v>0.2632414347745814</c:v>
                </c:pt>
                <c:pt idx="110">
                  <c:v>0.26717172840301379</c:v>
                </c:pt>
                <c:pt idx="111">
                  <c:v>0.27106677228653797</c:v>
                </c:pt>
                <c:pt idx="112">
                  <c:v>0.27492719309977609</c:v>
                </c:pt>
              </c:numCache>
            </c:numRef>
          </c:xVal>
          <c:yVal>
            <c:numRef>
              <c:f>Data_Compiled!$Y$7:$Y$119</c:f>
              <c:numCache>
                <c:formatCode>General</c:formatCode>
                <c:ptCount val="113"/>
                <c:pt idx="0">
                  <c:v>-0.68380324125068348</c:v>
                </c:pt>
                <c:pt idx="1">
                  <c:v>-0.5763813172268345</c:v>
                </c:pt>
                <c:pt idx="2">
                  <c:v>-0.25513699303504922</c:v>
                </c:pt>
                <c:pt idx="3">
                  <c:v>-4.1700707399786416E-2</c:v>
                </c:pt>
                <c:pt idx="4">
                  <c:v>6.2716552908142209E-2</c:v>
                </c:pt>
                <c:pt idx="5">
                  <c:v>0.16411264516266261</c:v>
                </c:pt>
                <c:pt idx="6">
                  <c:v>0.19306486983682161</c:v>
                </c:pt>
                <c:pt idx="7">
                  <c:v>0.30183468311836914</c:v>
                </c:pt>
                <c:pt idx="8">
                  <c:v>0.35228493098879965</c:v>
                </c:pt>
                <c:pt idx="9">
                  <c:v>0.38296621293442529</c:v>
                </c:pt>
                <c:pt idx="10">
                  <c:v>0.45680437505497468</c:v>
                </c:pt>
                <c:pt idx="11">
                  <c:v>0.48156593783875462</c:v>
                </c:pt>
                <c:pt idx="12">
                  <c:v>0.49938955722628969</c:v>
                </c:pt>
                <c:pt idx="13">
                  <c:v>0.56271655290814215</c:v>
                </c:pt>
                <c:pt idx="14">
                  <c:v>0.58226807110948331</c:v>
                </c:pt>
                <c:pt idx="15">
                  <c:v>0.62657700374641945</c:v>
                </c:pt>
                <c:pt idx="16">
                  <c:v>0.65131968528637851</c:v>
                </c:pt>
                <c:pt idx="17">
                  <c:v>0.6822649206718796</c:v>
                </c:pt>
                <c:pt idx="18">
                  <c:v>0.71419235000077108</c:v>
                </c:pt>
                <c:pt idx="19">
                  <c:v>0.73791281949251553</c:v>
                </c:pt>
                <c:pt idx="20">
                  <c:v>0.7730824988110101</c:v>
                </c:pt>
                <c:pt idx="21">
                  <c:v>0.79654628036002995</c:v>
                </c:pt>
                <c:pt idx="22">
                  <c:v>0.81630964596647804</c:v>
                </c:pt>
                <c:pt idx="23">
                  <c:v>0.84291270100542026</c:v>
                </c:pt>
                <c:pt idx="24">
                  <c:v>0.85823454263865362</c:v>
                </c:pt>
                <c:pt idx="25">
                  <c:v>0.88929179540727998</c:v>
                </c:pt>
                <c:pt idx="26">
                  <c:v>0.90299382812663298</c:v>
                </c:pt>
                <c:pt idx="27">
                  <c:v>0.9228387314277664</c:v>
                </c:pt>
                <c:pt idx="28">
                  <c:v>0.94363990569379996</c:v>
                </c:pt>
                <c:pt idx="29">
                  <c:v>0.96163681138289725</c:v>
                </c:pt>
                <c:pt idx="30">
                  <c:v>0.97899153105358394</c:v>
                </c:pt>
                <c:pt idx="31">
                  <c:v>0.99927744265141205</c:v>
                </c:pt>
                <c:pt idx="32">
                  <c:v>1.0134821313736424</c:v>
                </c:pt>
                <c:pt idx="33">
                  <c:v>1.0338959488829966</c:v>
                </c:pt>
                <c:pt idx="34">
                  <c:v>1.0421360099160686</c:v>
                </c:pt>
                <c:pt idx="35">
                  <c:v>1.0597319924733064</c:v>
                </c:pt>
                <c:pt idx="36">
                  <c:v>1.0781895852412697</c:v>
                </c:pt>
                <c:pt idx="37">
                  <c:v>1.0929586570712357</c:v>
                </c:pt>
                <c:pt idx="38">
                  <c:v>1.1086697784954493</c:v>
                </c:pt>
                <c:pt idx="39">
                  <c:v>1.1264480082656261</c:v>
                </c:pt>
                <c:pt idx="40">
                  <c:v>1.138396356695073</c:v>
                </c:pt>
                <c:pt idx="41">
                  <c:v>1.1487357243572618</c:v>
                </c:pt>
                <c:pt idx="42">
                  <c:v>1.1625620697595616</c:v>
                </c:pt>
                <c:pt idx="43">
                  <c:v>1.1783871303252267</c:v>
                </c:pt>
                <c:pt idx="44">
                  <c:v>1.1889917663819447</c:v>
                </c:pt>
                <c:pt idx="45">
                  <c:v>1.2038665192613602</c:v>
                </c:pt>
                <c:pt idx="46">
                  <c:v>1.2160847608823275</c:v>
                </c:pt>
                <c:pt idx="47">
                  <c:v>1.2300738988447109</c:v>
                </c:pt>
                <c:pt idx="48">
                  <c:v>1.2394853003618498</c:v>
                </c:pt>
                <c:pt idx="49">
                  <c:v>1.2537713944937399</c:v>
                </c:pt>
                <c:pt idx="50">
                  <c:v>1.2665889027346757</c:v>
                </c:pt>
                <c:pt idx="51">
                  <c:v>1.2800102399717936</c:v>
                </c:pt>
                <c:pt idx="52">
                  <c:v>1.29027213120812</c:v>
                </c:pt>
                <c:pt idx="53">
                  <c:v>1.3038860062567803</c:v>
                </c:pt>
                <c:pt idx="54">
                  <c:v>1.3136051196993932</c:v>
                </c:pt>
                <c:pt idx="55">
                  <c:v>1.3239856019333056</c:v>
                </c:pt>
                <c:pt idx="56">
                  <c:v>1.3365967893775812</c:v>
                </c:pt>
                <c:pt idx="57">
                  <c:v>1.3480840393175677</c:v>
                </c:pt>
                <c:pt idx="58">
                  <c:v>1.3608072589770421</c:v>
                </c:pt>
                <c:pt idx="59">
                  <c:v>1.3716080678534153</c:v>
                </c:pt>
                <c:pt idx="60">
                  <c:v>1.3829591874688643</c:v>
                </c:pt>
                <c:pt idx="61">
                  <c:v>1.3932400749503338</c:v>
                </c:pt>
                <c:pt idx="62">
                  <c:v>1.4011397321686221</c:v>
                </c:pt>
                <c:pt idx="63">
                  <c:v>1.409638779329456</c:v>
                </c:pt>
                <c:pt idx="64">
                  <c:v>1.4186570176034805</c:v>
                </c:pt>
                <c:pt idx="65">
                  <c:v>1.4268052586945374</c:v>
                </c:pt>
                <c:pt idx="66">
                  <c:v>1.4374461049562222</c:v>
                </c:pt>
                <c:pt idx="67">
                  <c:v>1.449134675803502</c:v>
                </c:pt>
                <c:pt idx="68">
                  <c:v>1.45798214351586</c:v>
                </c:pt>
                <c:pt idx="69">
                  <c:v>1.4691070936619255</c:v>
                </c:pt>
                <c:pt idx="70">
                  <c:v>1.4769756769632163</c:v>
                </c:pt>
                <c:pt idx="71">
                  <c:v>1.4847138305310708</c:v>
                </c:pt>
                <c:pt idx="72">
                  <c:v>1.4928805514127446</c:v>
                </c:pt>
                <c:pt idx="73">
                  <c:v>1.5009063702143364</c:v>
                </c:pt>
                <c:pt idx="74">
                  <c:v>1.5104462904065772</c:v>
                </c:pt>
                <c:pt idx="75">
                  <c:v>1.5176062513748934</c:v>
                </c:pt>
                <c:pt idx="76">
                  <c:v>1.5289221309831924</c:v>
                </c:pt>
                <c:pt idx="77">
                  <c:v>1.5378767628396508</c:v>
                </c:pt>
                <c:pt idx="78">
                  <c:v>1.5461392647356005</c:v>
                </c:pt>
                <c:pt idx="79">
                  <c:v>1.5542454738109062</c:v>
                </c:pt>
                <c:pt idx="80">
                  <c:v>1.5617105481888802</c:v>
                </c:pt>
                <c:pt idx="81">
                  <c:v>1.5685653599805698</c:v>
                </c:pt>
                <c:pt idx="82">
                  <c:v>1.5753168169717975</c:v>
                </c:pt>
                <c:pt idx="83">
                  <c:v>1.5824294749923939</c:v>
                </c:pt>
                <c:pt idx="84">
                  <c:v>1.5894335415881315</c:v>
                </c:pt>
                <c:pt idx="85">
                  <c:v>1.5981503097495631</c:v>
                </c:pt>
                <c:pt idx="86">
                  <c:v>1.6053581725155657</c:v>
                </c:pt>
                <c:pt idx="87">
                  <c:v>1.613318318013206</c:v>
                </c:pt>
                <c:pt idx="88">
                  <c:v>1.6211351965122016</c:v>
                </c:pt>
                <c:pt idx="89">
                  <c:v>1.6275399642644386</c:v>
                </c:pt>
                <c:pt idx="90">
                  <c:v>1.6334339831237668</c:v>
                </c:pt>
                <c:pt idx="91">
                  <c:v>1.639667658886627</c:v>
                </c:pt>
                <c:pt idx="92">
                  <c:v>1.6466198254753268</c:v>
                </c:pt>
                <c:pt idx="93">
                  <c:v>1.6530683628554552</c:v>
                </c:pt>
                <c:pt idx="94">
                  <c:v>1.6601986783869187</c:v>
                </c:pt>
                <c:pt idx="95">
                  <c:v>1.66722237118564</c:v>
                </c:pt>
                <c:pt idx="96">
                  <c:v>1.6749010168177065</c:v>
                </c:pt>
                <c:pt idx="97">
                  <c:v>1.6813232839859236</c:v>
                </c:pt>
                <c:pt idx="98">
                  <c:v>1.6872702830934891</c:v>
                </c:pt>
                <c:pt idx="99">
                  <c:v>1.6935104982409965</c:v>
                </c:pt>
                <c:pt idx="100">
                  <c:v>1.7000216166494813</c:v>
                </c:pt>
                <c:pt idx="101">
                  <c:v>1.7046625026554798</c:v>
                </c:pt>
                <c:pt idx="102">
                  <c:v>1.7110036117549925</c:v>
                </c:pt>
                <c:pt idx="103">
                  <c:v>1.7176022234487518</c:v>
                </c:pt>
                <c:pt idx="104">
                  <c:v>1.7230839637520956</c:v>
                </c:pt>
                <c:pt idx="105">
                  <c:v>1.7294976881798771</c:v>
                </c:pt>
                <c:pt idx="106">
                  <c:v>1.7341669078783117</c:v>
                </c:pt>
                <c:pt idx="107">
                  <c:v>1.7397713899800005</c:v>
                </c:pt>
                <c:pt idx="108">
                  <c:v>1.7449803553986036</c:v>
                </c:pt>
                <c:pt idx="109">
                  <c:v>1.7504472693192243</c:v>
                </c:pt>
                <c:pt idx="110">
                  <c:v>1.7552145223322078</c:v>
                </c:pt>
                <c:pt idx="111">
                  <c:v>1.760866437953416</c:v>
                </c:pt>
                <c:pt idx="112">
                  <c:v>1.760866437953416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Data_Compiled!$AA$1:$AA$2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Data_Compiled!$AL$7:$AL$109</c:f>
              <c:numCache>
                <c:formatCode>General</c:formatCode>
                <c:ptCount val="103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  <c:pt idx="102">
                  <c:v>0.23468597432152855</c:v>
                </c:pt>
              </c:numCache>
            </c:numRef>
          </c:xVal>
          <c:yVal>
            <c:numRef>
              <c:f>Data_Compiled!$AM$7:$AM$109</c:f>
              <c:numCache>
                <c:formatCode>General</c:formatCode>
                <c:ptCount val="103"/>
                <c:pt idx="0">
                  <c:v>-0.30350910346875293</c:v>
                </c:pt>
                <c:pt idx="1">
                  <c:v>-0.29781933059700361</c:v>
                </c:pt>
                <c:pt idx="2">
                  <c:v>-0.11842538824205885</c:v>
                </c:pt>
                <c:pt idx="3">
                  <c:v>7.6408353110965013E-2</c:v>
                </c:pt>
                <c:pt idx="4">
                  <c:v>0.18033941888631611</c:v>
                </c:pt>
                <c:pt idx="5">
                  <c:v>0.28733682236999541</c:v>
                </c:pt>
                <c:pt idx="6">
                  <c:v>0.37584567706147165</c:v>
                </c:pt>
                <c:pt idx="7">
                  <c:v>0.43006239273051722</c:v>
                </c:pt>
                <c:pt idx="8">
                  <c:v>0.4813694145502973</c:v>
                </c:pt>
                <c:pt idx="9">
                  <c:v>0.53143307926078198</c:v>
                </c:pt>
                <c:pt idx="10">
                  <c:v>0.57037892054131767</c:v>
                </c:pt>
                <c:pt idx="11">
                  <c:v>0.61129930598033577</c:v>
                </c:pt>
                <c:pt idx="12">
                  <c:v>0.64552325484331352</c:v>
                </c:pt>
                <c:pt idx="13">
                  <c:v>0.68023589219021852</c:v>
                </c:pt>
                <c:pt idx="14">
                  <c:v>0.71313159012691141</c:v>
                </c:pt>
                <c:pt idx="15">
                  <c:v>0.74371254655833563</c:v>
                </c:pt>
                <c:pt idx="16">
                  <c:v>0.76853679834253763</c:v>
                </c:pt>
                <c:pt idx="17">
                  <c:v>0.79782906811105936</c:v>
                </c:pt>
                <c:pt idx="18">
                  <c:v>0.83480312336614493</c:v>
                </c:pt>
                <c:pt idx="19">
                  <c:v>0.86628256793493186</c:v>
                </c:pt>
                <c:pt idx="20">
                  <c:v>0.89832442246350941</c:v>
                </c:pt>
                <c:pt idx="21">
                  <c:v>0.92805404217029575</c:v>
                </c:pt>
                <c:pt idx="22">
                  <c:v>0.95598066975268958</c:v>
                </c:pt>
                <c:pt idx="23">
                  <c:v>0.9712475130283309</c:v>
                </c:pt>
                <c:pt idx="24">
                  <c:v>0.99652415059001953</c:v>
                </c:pt>
                <c:pt idx="25">
                  <c:v>1.0204116474996807</c:v>
                </c:pt>
                <c:pt idx="26">
                  <c:v>1.0429611257454072</c:v>
                </c:pt>
                <c:pt idx="27">
                  <c:v>1.0610159209041277</c:v>
                </c:pt>
                <c:pt idx="28">
                  <c:v>1.0750006951301085</c:v>
                </c:pt>
                <c:pt idx="29">
                  <c:v>1.0916677355327362</c:v>
                </c:pt>
                <c:pt idx="30">
                  <c:v>1.1094250201135789</c:v>
                </c:pt>
                <c:pt idx="31">
                  <c:v>1.1264875449441627</c:v>
                </c:pt>
                <c:pt idx="32">
                  <c:v>1.1443243779673051</c:v>
                </c:pt>
                <c:pt idx="33">
                  <c:v>1.1614579346781333</c:v>
                </c:pt>
                <c:pt idx="34">
                  <c:v>1.1833735026634298</c:v>
                </c:pt>
                <c:pt idx="35">
                  <c:v>1.1990222798158969</c:v>
                </c:pt>
                <c:pt idx="36">
                  <c:v>1.2154015104461391</c:v>
                </c:pt>
                <c:pt idx="37">
                  <c:v>1.2311857685000822</c:v>
                </c:pt>
                <c:pt idx="38">
                  <c:v>1.2497894010904222</c:v>
                </c:pt>
                <c:pt idx="39">
                  <c:v>1.2643948333900841</c:v>
                </c:pt>
                <c:pt idx="40">
                  <c:v>1.2806444471728249</c:v>
                </c:pt>
                <c:pt idx="41">
                  <c:v>1.2942937947972772</c:v>
                </c:pt>
                <c:pt idx="42">
                  <c:v>1.3075151745185933</c:v>
                </c:pt>
                <c:pt idx="43">
                  <c:v>1.3193749393932184</c:v>
                </c:pt>
                <c:pt idx="44">
                  <c:v>1.3309206479105398</c:v>
                </c:pt>
                <c:pt idx="45">
                  <c:v>1.3448749238639921</c:v>
                </c:pt>
                <c:pt idx="46">
                  <c:v>1.3575035243029168</c:v>
                </c:pt>
                <c:pt idx="47">
                  <c:v>1.3706864102610818</c:v>
                </c:pt>
                <c:pt idx="48">
                  <c:v>1.384310566391453</c:v>
                </c:pt>
                <c:pt idx="49">
                  <c:v>1.3983244224635094</c:v>
                </c:pt>
                <c:pt idx="50">
                  <c:v>1.412694557236738</c:v>
                </c:pt>
                <c:pt idx="51">
                  <c:v>1.4273802217317737</c:v>
                </c:pt>
                <c:pt idx="52">
                  <c:v>1.4393390495591203</c:v>
                </c:pt>
                <c:pt idx="53">
                  <c:v>1.45316158160645</c:v>
                </c:pt>
                <c:pt idx="54">
                  <c:v>1.464475524693887</c:v>
                </c:pt>
                <c:pt idx="55">
                  <c:v>1.4761507331414925</c:v>
                </c:pt>
                <c:pt idx="56">
                  <c:v>1.4875250932303872</c:v>
                </c:pt>
                <c:pt idx="57">
                  <c:v>1.4979710538305206</c:v>
                </c:pt>
                <c:pt idx="58">
                  <c:v>1.5094369984692746</c:v>
                </c:pt>
                <c:pt idx="59">
                  <c:v>1.5200005270960641</c:v>
                </c:pt>
                <c:pt idx="60">
                  <c:v>1.5296968691093578</c:v>
                </c:pt>
                <c:pt idx="61">
                  <c:v>1.5368439198057284</c:v>
                </c:pt>
                <c:pt idx="62">
                  <c:v>1.547332569311709</c:v>
                </c:pt>
                <c:pt idx="63">
                  <c:v>1.5581442510272054</c:v>
                </c:pt>
                <c:pt idx="64">
                  <c:v>1.5692372928765665</c:v>
                </c:pt>
                <c:pt idx="65">
                  <c:v>1.5811174563306949</c:v>
                </c:pt>
                <c:pt idx="66">
                  <c:v>1.5900828433148506</c:v>
                </c:pt>
                <c:pt idx="67">
                  <c:v>1.5988702100593228</c:v>
                </c:pt>
                <c:pt idx="68">
                  <c:v>1.6094780995463147</c:v>
                </c:pt>
                <c:pt idx="69">
                  <c:v>1.6198362168733595</c:v>
                </c:pt>
                <c:pt idx="70">
                  <c:v>1.6290025069497305</c:v>
                </c:pt>
                <c:pt idx="71">
                  <c:v>1.6375087282059388</c:v>
                </c:pt>
                <c:pt idx="72">
                  <c:v>1.6453922368534166</c:v>
                </c:pt>
                <c:pt idx="73">
                  <c:v>1.6517724069531126</c:v>
                </c:pt>
                <c:pt idx="74">
                  <c:v>1.6598482859222234</c:v>
                </c:pt>
                <c:pt idx="75">
                  <c:v>1.6682145155033572</c:v>
                </c:pt>
                <c:pt idx="76">
                  <c:v>1.6764210894369111</c:v>
                </c:pt>
                <c:pt idx="77">
                  <c:v>1.6857336620044703</c:v>
                </c:pt>
                <c:pt idx="78">
                  <c:v>1.6944375364802422</c:v>
                </c:pt>
                <c:pt idx="79">
                  <c:v>1.7017641336753131</c:v>
                </c:pt>
                <c:pt idx="80">
                  <c:v>1.7097624097106632</c:v>
                </c:pt>
                <c:pt idx="81">
                  <c:v>1.7195574601841839</c:v>
                </c:pt>
                <c:pt idx="82">
                  <c:v>1.7272374860026876</c:v>
                </c:pt>
                <c:pt idx="83">
                  <c:v>1.7359048153719152</c:v>
                </c:pt>
                <c:pt idx="84">
                  <c:v>1.7425691513347739</c:v>
                </c:pt>
                <c:pt idx="85">
                  <c:v>1.749132920837162</c:v>
                </c:pt>
                <c:pt idx="86">
                  <c:v>1.7563120890357693</c:v>
                </c:pt>
                <c:pt idx="87">
                  <c:v>1.7626735946030405</c:v>
                </c:pt>
                <c:pt idx="88">
                  <c:v>1.7692891513555704</c:v>
                </c:pt>
                <c:pt idx="89">
                  <c:v>1.7761437704861536</c:v>
                </c:pt>
                <c:pt idx="90">
                  <c:v>1.7825578398757405</c:v>
                </c:pt>
                <c:pt idx="91">
                  <c:v>1.7895419566807682</c:v>
                </c:pt>
                <c:pt idx="92">
                  <c:v>1.7970623987890237</c:v>
                </c:pt>
                <c:pt idx="93">
                  <c:v>1.8041345181193538</c:v>
                </c:pt>
                <c:pt idx="94">
                  <c:v>1.8117177310189967</c:v>
                </c:pt>
                <c:pt idx="95">
                  <c:v>1.8176319590764276</c:v>
                </c:pt>
                <c:pt idx="96">
                  <c:v>1.8231604353702564</c:v>
                </c:pt>
                <c:pt idx="97">
                  <c:v>1.8295205342658034</c:v>
                </c:pt>
                <c:pt idx="98">
                  <c:v>1.8354943725399377</c:v>
                </c:pt>
                <c:pt idx="99">
                  <c:v>1.8405083173378087</c:v>
                </c:pt>
                <c:pt idx="100">
                  <c:v>1.8469121933710047</c:v>
                </c:pt>
                <c:pt idx="101">
                  <c:v>1.8520823906503798</c:v>
                </c:pt>
                <c:pt idx="102">
                  <c:v>1.854928347741128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Data_Compiled!$AP$1:$AP$2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Data_Compiled!$AZ$7:$AZ$108</c:f>
              <c:numCache>
                <c:formatCode>General</c:formatCode>
                <c:ptCount val="10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</c:numCache>
            </c:numRef>
          </c:xVal>
          <c:yVal>
            <c:numRef>
              <c:f>Data_Compiled!$BA$7:$BA$108</c:f>
              <c:numCache>
                <c:formatCode>General</c:formatCode>
                <c:ptCount val="102"/>
                <c:pt idx="0">
                  <c:v>-0.54029371420112959</c:v>
                </c:pt>
                <c:pt idx="1">
                  <c:v>-0.23815864113458998</c:v>
                </c:pt>
                <c:pt idx="2">
                  <c:v>-0.12945007372594922</c:v>
                </c:pt>
                <c:pt idx="3">
                  <c:v>1.2895412389828446E-2</c:v>
                </c:pt>
                <c:pt idx="4">
                  <c:v>0.10799411291773599</c:v>
                </c:pt>
                <c:pt idx="5">
                  <c:v>0.17107823382665369</c:v>
                </c:pt>
                <c:pt idx="6">
                  <c:v>0.25806092227080102</c:v>
                </c:pt>
                <c:pt idx="7">
                  <c:v>0.28670610372033106</c:v>
                </c:pt>
                <c:pt idx="8">
                  <c:v>0.35504270762819756</c:v>
                </c:pt>
                <c:pt idx="9">
                  <c:v>0.39275949616825723</c:v>
                </c:pt>
                <c:pt idx="10">
                  <c:v>0.43415218132648226</c:v>
                </c:pt>
                <c:pt idx="11">
                  <c:v>0.47797185029789974</c:v>
                </c:pt>
                <c:pt idx="12">
                  <c:v>0.51773215938250872</c:v>
                </c:pt>
                <c:pt idx="13">
                  <c:v>0.55424222419692004</c:v>
                </c:pt>
                <c:pt idx="14">
                  <c:v>0.59709143320016256</c:v>
                </c:pt>
                <c:pt idx="15">
                  <c:v>0.62329188756137854</c:v>
                </c:pt>
                <c:pt idx="16">
                  <c:v>0.6560727032921787</c:v>
                </c:pt>
                <c:pt idx="17">
                  <c:v>0.68663056434008829</c:v>
                </c:pt>
                <c:pt idx="18">
                  <c:v>0.72193746522457281</c:v>
                </c:pt>
                <c:pt idx="19">
                  <c:v>0.74819410998612046</c:v>
                </c:pt>
                <c:pt idx="20">
                  <c:v>0.78788252505885059</c:v>
                </c:pt>
                <c:pt idx="21">
                  <c:v>0.81330012361325177</c:v>
                </c:pt>
                <c:pt idx="22">
                  <c:v>0.83474785240240768</c:v>
                </c:pt>
                <c:pt idx="23">
                  <c:v>0.86505566048273186</c:v>
                </c:pt>
                <c:pt idx="24">
                  <c:v>0.87945172267107186</c:v>
                </c:pt>
                <c:pt idx="25">
                  <c:v>0.89791536490417223</c:v>
                </c:pt>
                <c:pt idx="26">
                  <c:v>0.91780967793725254</c:v>
                </c:pt>
                <c:pt idx="27">
                  <c:v>0.94096343188055187</c:v>
                </c:pt>
                <c:pt idx="28">
                  <c:v>0.96097884367729014</c:v>
                </c:pt>
                <c:pt idx="29">
                  <c:v>0.980132537189221</c:v>
                </c:pt>
                <c:pt idx="30">
                  <c:v>1.0038322042496539</c:v>
                </c:pt>
                <c:pt idx="31">
                  <c:v>1.0160395592213429</c:v>
                </c:pt>
                <c:pt idx="32">
                  <c:v>1.0378819474173504</c:v>
                </c:pt>
                <c:pt idx="33">
                  <c:v>1.0555629326470064</c:v>
                </c:pt>
                <c:pt idx="34">
                  <c:v>1.0725138676871433</c:v>
                </c:pt>
                <c:pt idx="35">
                  <c:v>1.0903182932380402</c:v>
                </c:pt>
                <c:pt idx="36">
                  <c:v>1.1087717625011018</c:v>
                </c:pt>
                <c:pt idx="37">
                  <c:v>1.1251718720691617</c:v>
                </c:pt>
                <c:pt idx="38">
                  <c:v>1.1370838088657755</c:v>
                </c:pt>
                <c:pt idx="39">
                  <c:v>1.1524565290314233</c:v>
                </c:pt>
                <c:pt idx="40">
                  <c:v>1.164879670790846</c:v>
                </c:pt>
                <c:pt idx="41">
                  <c:v>1.1816744778576664</c:v>
                </c:pt>
                <c:pt idx="42">
                  <c:v>1.1967088076221364</c:v>
                </c:pt>
                <c:pt idx="43">
                  <c:v>1.2090359420121499</c:v>
                </c:pt>
                <c:pt idx="44">
                  <c:v>1.222096363145647</c:v>
                </c:pt>
                <c:pt idx="45">
                  <c:v>1.2337128691394428</c:v>
                </c:pt>
                <c:pt idx="46">
                  <c:v>1.2450468392194138</c:v>
                </c:pt>
                <c:pt idx="47">
                  <c:v>1.258060922270801</c:v>
                </c:pt>
                <c:pt idx="48">
                  <c:v>1.2678250488458105</c:v>
                </c:pt>
                <c:pt idx="49">
                  <c:v>1.2792542907023754</c:v>
                </c:pt>
                <c:pt idx="50">
                  <c:v>1.2913057050771344</c:v>
                </c:pt>
                <c:pt idx="51">
                  <c:v>1.3056933407703464</c:v>
                </c:pt>
                <c:pt idx="52">
                  <c:v>1.3161796638492396</c:v>
                </c:pt>
                <c:pt idx="53">
                  <c:v>1.3272612096197729</c:v>
                </c:pt>
                <c:pt idx="54">
                  <c:v>1.3388964836905279</c:v>
                </c:pt>
                <c:pt idx="55">
                  <c:v>1.348614184925879</c:v>
                </c:pt>
                <c:pt idx="56">
                  <c:v>1.3596942759993342</c:v>
                </c:pt>
                <c:pt idx="57">
                  <c:v>1.3712550099621037</c:v>
                </c:pt>
                <c:pt idx="58">
                  <c:v>1.380282550359875</c:v>
                </c:pt>
                <c:pt idx="59">
                  <c:v>1.3905880602224674</c:v>
                </c:pt>
                <c:pt idx="60">
                  <c:v>1.3999474177509306</c:v>
                </c:pt>
                <c:pt idx="61">
                  <c:v>1.410502160107411</c:v>
                </c:pt>
                <c:pt idx="62">
                  <c:v>1.4194337257153826</c:v>
                </c:pt>
                <c:pt idx="63">
                  <c:v>1.428197432281249</c:v>
                </c:pt>
                <c:pt idx="64">
                  <c:v>1.4380868809495166</c:v>
                </c:pt>
                <c:pt idx="65">
                  <c:v>1.4484000900537091</c:v>
                </c:pt>
                <c:pt idx="66">
                  <c:v>1.4547147937041798</c:v>
                </c:pt>
                <c:pt idx="67">
                  <c:v>1.4615653283310077</c:v>
                </c:pt>
                <c:pt idx="68">
                  <c:v>1.4713409165458167</c:v>
                </c:pt>
                <c:pt idx="69">
                  <c:v>1.4791258108825094</c:v>
                </c:pt>
                <c:pt idx="70">
                  <c:v>1.4896710533289812</c:v>
                </c:pt>
                <c:pt idx="71">
                  <c:v>1.4971387516081243</c:v>
                </c:pt>
                <c:pt idx="72">
                  <c:v>1.5055935827408897</c:v>
                </c:pt>
                <c:pt idx="73">
                  <c:v>1.513886957976482</c:v>
                </c:pt>
                <c:pt idx="74">
                  <c:v>1.5214831142304923</c:v>
                </c:pt>
                <c:pt idx="75">
                  <c:v>1.5300109663187649</c:v>
                </c:pt>
                <c:pt idx="76">
                  <c:v>1.5378550473687429</c:v>
                </c:pt>
                <c:pt idx="77">
                  <c:v>1.5455599628907133</c:v>
                </c:pt>
                <c:pt idx="78">
                  <c:v>1.5526299431571493</c:v>
                </c:pt>
                <c:pt idx="79">
                  <c:v>1.5605714558922079</c:v>
                </c:pt>
                <c:pt idx="80">
                  <c:v>1.5664337208673114</c:v>
                </c:pt>
                <c:pt idx="81">
                  <c:v>1.5731763337773759</c:v>
                </c:pt>
                <c:pt idx="82">
                  <c:v>1.5802842863663566</c:v>
                </c:pt>
                <c:pt idx="83">
                  <c:v>1.5872799948781833</c:v>
                </c:pt>
                <c:pt idx="84">
                  <c:v>1.5937049718918042</c:v>
                </c:pt>
                <c:pt idx="85">
                  <c:v>1.6013882882144552</c:v>
                </c:pt>
                <c:pt idx="86">
                  <c:v>1.6084932014459494</c:v>
                </c:pt>
                <c:pt idx="87">
                  <c:v>1.6154837533012822</c:v>
                </c:pt>
                <c:pt idx="88">
                  <c:v>1.6210846158377497</c:v>
                </c:pt>
                <c:pt idx="89">
                  <c:v>1.6274505874820204</c:v>
                </c:pt>
                <c:pt idx="90">
                  <c:v>1.6345620585600946</c:v>
                </c:pt>
                <c:pt idx="91">
                  <c:v>1.6415546689386478</c:v>
                </c:pt>
                <c:pt idx="92">
                  <c:v>1.6476326746709509</c:v>
                </c:pt>
                <c:pt idx="93">
                  <c:v>1.6536284707132809</c:v>
                </c:pt>
                <c:pt idx="94">
                  <c:v>1.6595399684932559</c:v>
                </c:pt>
                <c:pt idx="95">
                  <c:v>1.6653761039191384</c:v>
                </c:pt>
                <c:pt idx="96">
                  <c:v>1.67265597208095</c:v>
                </c:pt>
                <c:pt idx="97">
                  <c:v>1.6783193960995217</c:v>
                </c:pt>
                <c:pt idx="98">
                  <c:v>1.6839076782632407</c:v>
                </c:pt>
                <c:pt idx="99">
                  <c:v>1.688695404844121</c:v>
                </c:pt>
                <c:pt idx="100">
                  <c:v>1.6934298456434125</c:v>
                </c:pt>
                <c:pt idx="101">
                  <c:v>1.6934298456434125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Data_Compiled!$BC$1:$BC$2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Data_Compiled!$BN$7:$BN$68</c:f>
              <c:numCache>
                <c:formatCode>General</c:formatCode>
                <c:ptCount val="6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</c:numCache>
              <c:extLst xmlns:c15="http://schemas.microsoft.com/office/drawing/2012/chart"/>
            </c:numRef>
          </c:xVal>
          <c:yVal>
            <c:numRef>
              <c:f>Data_Compiled!$BO$7:$BO$68</c:f>
              <c:numCache>
                <c:formatCode>General</c:formatCode>
                <c:ptCount val="62"/>
                <c:pt idx="0">
                  <c:v>-0.19292542764358359</c:v>
                </c:pt>
                <c:pt idx="1">
                  <c:v>0.11551645617890978</c:v>
                </c:pt>
                <c:pt idx="2">
                  <c:v>0.2372435756419132</c:v>
                </c:pt>
                <c:pt idx="3">
                  <c:v>0.38709196591754708</c:v>
                </c:pt>
                <c:pt idx="4">
                  <c:v>0.49943044382555757</c:v>
                </c:pt>
                <c:pt idx="5">
                  <c:v>0.58845224073439151</c:v>
                </c:pt>
                <c:pt idx="6">
                  <c:v>0.67542771530205514</c:v>
                </c:pt>
                <c:pt idx="7">
                  <c:v>0.73258477589259208</c:v>
                </c:pt>
                <c:pt idx="8">
                  <c:v>0.79339452068063743</c:v>
                </c:pt>
                <c:pt idx="9">
                  <c:v>0.85266370855961071</c:v>
                </c:pt>
                <c:pt idx="10">
                  <c:v>0.89435481799601979</c:v>
                </c:pt>
                <c:pt idx="11">
                  <c:v>0.93956870005271098</c:v>
                </c:pt>
                <c:pt idx="12">
                  <c:v>0.99123867975239199</c:v>
                </c:pt>
                <c:pt idx="13">
                  <c:v>1.0280224663346997</c:v>
                </c:pt>
                <c:pt idx="14">
                  <c:v>1.0598907022862385</c:v>
                </c:pt>
                <c:pt idx="15">
                  <c:v>1.0962827422229702</c:v>
                </c:pt>
                <c:pt idx="16">
                  <c:v>1.1236628640830038</c:v>
                </c:pt>
                <c:pt idx="17">
                  <c:v>1.1494623552715379</c:v>
                </c:pt>
                <c:pt idx="18">
                  <c:v>1.1820028258452331</c:v>
                </c:pt>
                <c:pt idx="19">
                  <c:v>1.2084766328776171</c:v>
                </c:pt>
                <c:pt idx="20">
                  <c:v>1.2394503873162286</c:v>
                </c:pt>
                <c:pt idx="21">
                  <c:v>1.2616221841189943</c:v>
                </c:pt>
                <c:pt idx="22">
                  <c:v>1.2838268997110263</c:v>
                </c:pt>
                <c:pt idx="23">
                  <c:v>1.3038967659611393</c:v>
                </c:pt>
                <c:pt idx="24">
                  <c:v>1.3260013219285209</c:v>
                </c:pt>
                <c:pt idx="25">
                  <c:v>1.3479931639533709</c:v>
                </c:pt>
                <c:pt idx="26">
                  <c:v>1.3689005946535542</c:v>
                </c:pt>
                <c:pt idx="27">
                  <c:v>1.3888945798130719</c:v>
                </c:pt>
                <c:pt idx="28">
                  <c:v>1.407962733097579</c:v>
                </c:pt>
                <c:pt idx="29">
                  <c:v>1.4254726187678681</c:v>
                </c:pt>
                <c:pt idx="30">
                  <c:v>1.4423039982301162</c:v>
                </c:pt>
                <c:pt idx="31">
                  <c:v>1.4592288604515278</c:v>
                </c:pt>
                <c:pt idx="32">
                  <c:v>1.476192114470646</c:v>
                </c:pt>
                <c:pt idx="33">
                  <c:v>1.492518135011468</c:v>
                </c:pt>
                <c:pt idx="34">
                  <c:v>1.5076450709479641</c:v>
                </c:pt>
                <c:pt idx="35">
                  <c:v>1.5235948273773252</c:v>
                </c:pt>
                <c:pt idx="36">
                  <c:v>1.5358473199086884</c:v>
                </c:pt>
                <c:pt idx="37">
                  <c:v>1.5507136949213287</c:v>
                </c:pt>
                <c:pt idx="38">
                  <c:v>1.565067759835107</c:v>
                </c:pt>
                <c:pt idx="39">
                  <c:v>1.5795097737708523</c:v>
                </c:pt>
                <c:pt idx="40">
                  <c:v>1.5908341212253743</c:v>
                </c:pt>
                <c:pt idx="41">
                  <c:v>1.6054885348611168</c:v>
                </c:pt>
                <c:pt idx="42">
                  <c:v>1.6171671887994237</c:v>
                </c:pt>
                <c:pt idx="43">
                  <c:v>1.6275343703602789</c:v>
                </c:pt>
                <c:pt idx="44">
                  <c:v>1.6377160874326182</c:v>
                </c:pt>
                <c:pt idx="45">
                  <c:v>1.6514154639262406</c:v>
                </c:pt>
                <c:pt idx="46">
                  <c:v>1.6610166687360031</c:v>
                </c:pt>
                <c:pt idx="47">
                  <c:v>1.6709104798139949</c:v>
                </c:pt>
                <c:pt idx="48">
                  <c:v>1.681451038172592</c:v>
                </c:pt>
                <c:pt idx="49">
                  <c:v>1.691776570747157</c:v>
                </c:pt>
                <c:pt idx="50">
                  <c:v>1.7022284943794463</c:v>
                </c:pt>
                <c:pt idx="51">
                  <c:v>1.7120161544166466</c:v>
                </c:pt>
                <c:pt idx="52">
                  <c:v>1.7215880838572983</c:v>
                </c:pt>
                <c:pt idx="53">
                  <c:v>1.7301980995544983</c:v>
                </c:pt>
                <c:pt idx="54">
                  <c:v>1.7390035532984027</c:v>
                </c:pt>
                <c:pt idx="55">
                  <c:v>1.74721771111385</c:v>
                </c:pt>
                <c:pt idx="56">
                  <c:v>1.7564155326489139</c:v>
                </c:pt>
                <c:pt idx="57">
                  <c:v>1.7650525253777154</c:v>
                </c:pt>
                <c:pt idx="58">
                  <c:v>1.7735347162944286</c:v>
                </c:pt>
                <c:pt idx="59">
                  <c:v>1.7815249100405925</c:v>
                </c:pt>
                <c:pt idx="60">
                  <c:v>1.7889815983893895</c:v>
                </c:pt>
                <c:pt idx="61">
                  <c:v>1.7973441477776346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Data_Compiled!$BQ$1:$BQ$2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Data_Compiled!$CB$7:$CB$87</c:f>
              <c:numCache>
                <c:formatCode>General</c:formatCode>
                <c:ptCount val="81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</c:numCache>
              <c:extLst xmlns:c15="http://schemas.microsoft.com/office/drawing/2012/chart"/>
            </c:numRef>
          </c:xVal>
          <c:yVal>
            <c:numRef>
              <c:f>Data_Compiled!$CC$7:$CC$87</c:f>
              <c:numCache>
                <c:formatCode>General</c:formatCode>
                <c:ptCount val="81"/>
                <c:pt idx="0">
                  <c:v>-0.39731751208669885</c:v>
                </c:pt>
                <c:pt idx="1">
                  <c:v>0.10043556367217144</c:v>
                </c:pt>
                <c:pt idx="2">
                  <c:v>0.27634749557177635</c:v>
                </c:pt>
                <c:pt idx="3">
                  <c:v>0.37517222324824939</c:v>
                </c:pt>
                <c:pt idx="4">
                  <c:v>0.48664219442624856</c:v>
                </c:pt>
                <c:pt idx="5">
                  <c:v>0.56245225546990218</c:v>
                </c:pt>
                <c:pt idx="6">
                  <c:v>0.6322803696797743</c:v>
                </c:pt>
                <c:pt idx="7">
                  <c:v>0.68781334561077989</c:v>
                </c:pt>
                <c:pt idx="8">
                  <c:v>0.75218924601671788</c:v>
                </c:pt>
                <c:pt idx="9">
                  <c:v>0.79831872976008977</c:v>
                </c:pt>
                <c:pt idx="10">
                  <c:v>0.83035128168494177</c:v>
                </c:pt>
                <c:pt idx="11">
                  <c:v>0.88539803589620181</c:v>
                </c:pt>
                <c:pt idx="12">
                  <c:v>0.92755745687444613</c:v>
                </c:pt>
                <c:pt idx="13">
                  <c:v>0.96132801365245779</c:v>
                </c:pt>
                <c:pt idx="14">
                  <c:v>1.0030107084021347</c:v>
                </c:pt>
                <c:pt idx="15">
                  <c:v>1.0392273361425424</c:v>
                </c:pt>
                <c:pt idx="16">
                  <c:v>1.0692846557048112</c:v>
                </c:pt>
                <c:pt idx="17">
                  <c:v>1.0988812672112391</c:v>
                </c:pt>
                <c:pt idx="18">
                  <c:v>1.1311909298957785</c:v>
                </c:pt>
                <c:pt idx="19">
                  <c:v>1.1524618776605438</c:v>
                </c:pt>
                <c:pt idx="20">
                  <c:v>1.1743116144297108</c:v>
                </c:pt>
                <c:pt idx="21">
                  <c:v>1.1989764625482833</c:v>
                </c:pt>
                <c:pt idx="22">
                  <c:v>1.2226136480890455</c:v>
                </c:pt>
                <c:pt idx="23">
                  <c:v>1.2436150777521517</c:v>
                </c:pt>
                <c:pt idx="24">
                  <c:v>1.2635075894476013</c:v>
                </c:pt>
                <c:pt idx="25">
                  <c:v>1.2880016115606852</c:v>
                </c:pt>
                <c:pt idx="26">
                  <c:v>1.3091868330355212</c:v>
                </c:pt>
                <c:pt idx="27">
                  <c:v>1.3323399203516699</c:v>
                </c:pt>
                <c:pt idx="28">
                  <c:v>1.3505790899401082</c:v>
                </c:pt>
                <c:pt idx="29">
                  <c:v>1.3681672690216569</c:v>
                </c:pt>
                <c:pt idx="30">
                  <c:v>1.3833778846421938</c:v>
                </c:pt>
                <c:pt idx="31">
                  <c:v>1.3996283517817207</c:v>
                </c:pt>
                <c:pt idx="32">
                  <c:v>1.416872444644441</c:v>
                </c:pt>
                <c:pt idx="33">
                  <c:v>1.4295965066768601</c:v>
                </c:pt>
                <c:pt idx="34">
                  <c:v>1.4487948111534412</c:v>
                </c:pt>
                <c:pt idx="35">
                  <c:v>1.4650185604871864</c:v>
                </c:pt>
                <c:pt idx="36">
                  <c:v>1.4813235506355038</c:v>
                </c:pt>
                <c:pt idx="37">
                  <c:v>1.4963679199968762</c:v>
                </c:pt>
                <c:pt idx="38">
                  <c:v>1.5096622437697067</c:v>
                </c:pt>
                <c:pt idx="39">
                  <c:v>1.5225347047754108</c:v>
                </c:pt>
                <c:pt idx="40">
                  <c:v>1.5331613545085048</c:v>
                </c:pt>
                <c:pt idx="41">
                  <c:v>1.5477351222736224</c:v>
                </c:pt>
                <c:pt idx="42">
                  <c:v>1.5602248153284122</c:v>
                </c:pt>
                <c:pt idx="43">
                  <c:v>1.5733669452115906</c:v>
                </c:pt>
                <c:pt idx="44">
                  <c:v>1.5861992735108577</c:v>
                </c:pt>
                <c:pt idx="45">
                  <c:v>1.5981080804386749</c:v>
                </c:pt>
                <c:pt idx="46">
                  <c:v>1.6101662379446828</c:v>
                </c:pt>
                <c:pt idx="47">
                  <c:v>1.6208915414831213</c:v>
                </c:pt>
                <c:pt idx="48">
                  <c:v>1.6308661144073013</c:v>
                </c:pt>
                <c:pt idx="49">
                  <c:v>1.6411207215748229</c:v>
                </c:pt>
                <c:pt idx="50">
                  <c:v>1.6515879267833793</c:v>
                </c:pt>
                <c:pt idx="51">
                  <c:v>1.6618501134837722</c:v>
                </c:pt>
                <c:pt idx="52">
                  <c:v>1.6717959780810767</c:v>
                </c:pt>
                <c:pt idx="53">
                  <c:v>1.682873053037643</c:v>
                </c:pt>
                <c:pt idx="54">
                  <c:v>1.6923929016692452</c:v>
                </c:pt>
                <c:pt idx="55">
                  <c:v>1.7012732898862637</c:v>
                </c:pt>
                <c:pt idx="56">
                  <c:v>1.7096297601879107</c:v>
                </c:pt>
                <c:pt idx="57">
                  <c:v>1.7189896056621929</c:v>
                </c:pt>
                <c:pt idx="58">
                  <c:v>1.726983716904186</c:v>
                </c:pt>
                <c:pt idx="59">
                  <c:v>1.7363832819989085</c:v>
                </c:pt>
                <c:pt idx="60">
                  <c:v>1.7455990906651497</c:v>
                </c:pt>
                <c:pt idx="61">
                  <c:v>1.7546884361412363</c:v>
                </c:pt>
                <c:pt idx="62">
                  <c:v>1.7609963105886473</c:v>
                </c:pt>
                <c:pt idx="63">
                  <c:v>1.7700360253325655</c:v>
                </c:pt>
                <c:pt idx="64">
                  <c:v>1.7767668891699824</c:v>
                </c:pt>
                <c:pt idx="65">
                  <c:v>1.7847970864041867</c:v>
                </c:pt>
                <c:pt idx="66">
                  <c:v>1.7933606911065803</c:v>
                </c:pt>
                <c:pt idx="67">
                  <c:v>1.7997581378294318</c:v>
                </c:pt>
                <c:pt idx="68">
                  <c:v>1.8087181090988318</c:v>
                </c:pt>
                <c:pt idx="69">
                  <c:v>1.8155677580127547</c:v>
                </c:pt>
                <c:pt idx="70">
                  <c:v>1.8222972707521434</c:v>
                </c:pt>
                <c:pt idx="71">
                  <c:v>1.8292503361478298</c:v>
                </c:pt>
                <c:pt idx="72">
                  <c:v>1.8360802201402349</c:v>
                </c:pt>
                <c:pt idx="73">
                  <c:v>1.8427909336296808</c:v>
                </c:pt>
                <c:pt idx="74">
                  <c:v>1.8499955752181756</c:v>
                </c:pt>
                <c:pt idx="75">
                  <c:v>1.8564966435529506</c:v>
                </c:pt>
                <c:pt idx="76">
                  <c:v>1.862902000897587</c:v>
                </c:pt>
                <c:pt idx="77">
                  <c:v>1.8692144197374563</c:v>
                </c:pt>
                <c:pt idx="78">
                  <c:v>1.8751556520508275</c:v>
                </c:pt>
                <c:pt idx="79">
                  <c:v>1.8813052197294122</c:v>
                </c:pt>
                <c:pt idx="80">
                  <c:v>1.8873689262767956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Data_Compiled!$CE$1:$CE$2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Data_Compiled!$CP$7:$CP$73</c:f>
              <c:numCache>
                <c:formatCode>General</c:formatCode>
                <c:ptCount val="67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</c:numCache>
              <c:extLst xmlns:c15="http://schemas.microsoft.com/office/drawing/2012/chart"/>
            </c:numRef>
          </c:xVal>
          <c:yVal>
            <c:numRef>
              <c:f>Data_Compiled!$CQ$7:$CQ$73</c:f>
              <c:numCache>
                <c:formatCode>General</c:formatCode>
                <c:ptCount val="67"/>
                <c:pt idx="0">
                  <c:v>-0.11443640640861819</c:v>
                </c:pt>
                <c:pt idx="1">
                  <c:v>0.24401279410735013</c:v>
                </c:pt>
                <c:pt idx="2">
                  <c:v>0.41149085217577602</c:v>
                </c:pt>
                <c:pt idx="3">
                  <c:v>0.51017449002381898</c:v>
                </c:pt>
                <c:pt idx="4">
                  <c:v>0.63148584936156615</c:v>
                </c:pt>
                <c:pt idx="5">
                  <c:v>0.71474293295434088</c:v>
                </c:pt>
                <c:pt idx="6">
                  <c:v>0.77762756231382713</c:v>
                </c:pt>
                <c:pt idx="7">
                  <c:v>0.83561630375770724</c:v>
                </c:pt>
                <c:pt idx="8">
                  <c:v>0.8999675970552663</c:v>
                </c:pt>
                <c:pt idx="9">
                  <c:v>0.94908494645874031</c:v>
                </c:pt>
                <c:pt idx="10">
                  <c:v>0.98482367208051957</c:v>
                </c:pt>
                <c:pt idx="11">
                  <c:v>1.0314197916740513</c:v>
                </c:pt>
                <c:pt idx="12">
                  <c:v>1.0770411081334219</c:v>
                </c:pt>
                <c:pt idx="13">
                  <c:v>1.1118856079814334</c:v>
                </c:pt>
                <c:pt idx="14">
                  <c:v>1.1486564584935037</c:v>
                </c:pt>
                <c:pt idx="15">
                  <c:v>1.1797756539037647</c:v>
                </c:pt>
                <c:pt idx="16">
                  <c:v>1.2126278814699418</c:v>
                </c:pt>
                <c:pt idx="17">
                  <c:v>1.2395769487715462</c:v>
                </c:pt>
                <c:pt idx="18">
                  <c:v>1.2628505184269871</c:v>
                </c:pt>
                <c:pt idx="19">
                  <c:v>1.2869216297589601</c:v>
                </c:pt>
                <c:pt idx="20">
                  <c:v>1.3148990171931472</c:v>
                </c:pt>
                <c:pt idx="21">
                  <c:v>1.3373632321357805</c:v>
                </c:pt>
                <c:pt idx="22">
                  <c:v>1.3595722970774202</c:v>
                </c:pt>
                <c:pt idx="23">
                  <c:v>1.3841027224527807</c:v>
                </c:pt>
                <c:pt idx="24">
                  <c:v>1.40819434995195</c:v>
                </c:pt>
                <c:pt idx="25">
                  <c:v>1.431705394003119</c:v>
                </c:pt>
                <c:pt idx="26">
                  <c:v>1.4519172708497421</c:v>
                </c:pt>
                <c:pt idx="27">
                  <c:v>1.4690614648325977</c:v>
                </c:pt>
                <c:pt idx="28">
                  <c:v>1.488950692126934</c:v>
                </c:pt>
                <c:pt idx="29">
                  <c:v>1.5073116486590763</c:v>
                </c:pt>
                <c:pt idx="30">
                  <c:v>1.5212275319054684</c:v>
                </c:pt>
                <c:pt idx="31">
                  <c:v>1.5379049928172539</c:v>
                </c:pt>
                <c:pt idx="32">
                  <c:v>1.5538064957833957</c:v>
                </c:pt>
                <c:pt idx="33">
                  <c:v>1.5702145393146794</c:v>
                </c:pt>
                <c:pt idx="34">
                  <c:v>1.5860670044847975</c:v>
                </c:pt>
                <c:pt idx="35">
                  <c:v>1.6028309158964975</c:v>
                </c:pt>
                <c:pt idx="36">
                  <c:v>1.6184970708324464</c:v>
                </c:pt>
                <c:pt idx="37">
                  <c:v>1.6326590227794755</c:v>
                </c:pt>
                <c:pt idx="38">
                  <c:v>1.6450032705170841</c:v>
                </c:pt>
                <c:pt idx="39">
                  <c:v>1.6570358964417051</c:v>
                </c:pt>
                <c:pt idx="40">
                  <c:v>1.67007196892728</c:v>
                </c:pt>
                <c:pt idx="41">
                  <c:v>1.6822696533073573</c:v>
                </c:pt>
                <c:pt idx="42">
                  <c:v>1.6949393954431791</c:v>
                </c:pt>
                <c:pt idx="43">
                  <c:v>1.706061179628668</c:v>
                </c:pt>
                <c:pt idx="44">
                  <c:v>1.7188815676677698</c:v>
                </c:pt>
                <c:pt idx="45">
                  <c:v>1.7305672086169621</c:v>
                </c:pt>
                <c:pt idx="46">
                  <c:v>1.7423732255620559</c:v>
                </c:pt>
                <c:pt idx="47">
                  <c:v>1.7545697285214743</c:v>
                </c:pt>
                <c:pt idx="48">
                  <c:v>1.7629001422286177</c:v>
                </c:pt>
                <c:pt idx="49">
                  <c:v>1.7734586223676345</c:v>
                </c:pt>
                <c:pt idx="50">
                  <c:v>1.7824064798191701</c:v>
                </c:pt>
                <c:pt idx="51">
                  <c:v>1.7925201651022613</c:v>
                </c:pt>
                <c:pt idx="52">
                  <c:v>1.8029935846963019</c:v>
                </c:pt>
                <c:pt idx="53">
                  <c:v>1.813247038130827</c:v>
                </c:pt>
                <c:pt idx="54">
                  <c:v>1.8232757432855233</c:v>
                </c:pt>
                <c:pt idx="55">
                  <c:v>1.8322066505363448</c:v>
                </c:pt>
                <c:pt idx="56">
                  <c:v>1.8415238555756746</c:v>
                </c:pt>
                <c:pt idx="57">
                  <c:v>1.8494701306821173</c:v>
                </c:pt>
                <c:pt idx="58">
                  <c:v>1.8575873709375805</c:v>
                </c:pt>
                <c:pt idx="59">
                  <c:v>1.8661004006275201</c:v>
                </c:pt>
                <c:pt idx="60">
                  <c:v>1.8750093621287349</c:v>
                </c:pt>
                <c:pt idx="61">
                  <c:v>1.8827413038208656</c:v>
                </c:pt>
                <c:pt idx="62">
                  <c:v>1.8913283186693575</c:v>
                </c:pt>
                <c:pt idx="63">
                  <c:v>1.8994791090631324</c:v>
                </c:pt>
                <c:pt idx="64">
                  <c:v>1.9071964647661377</c:v>
                </c:pt>
                <c:pt idx="65">
                  <c:v>1.9142949917594414</c:v>
                </c:pt>
                <c:pt idx="66">
                  <c:v>1.9212628354643222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Data_Compiled!$CS$1:$CS$2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Data_Compiled!$DD$7:$DD$84</c:f>
              <c:numCache>
                <c:formatCode>General</c:formatCode>
                <c:ptCount val="78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</c:numCache>
              <c:extLst xmlns:c15="http://schemas.microsoft.com/office/drawing/2012/chart"/>
            </c:numRef>
          </c:xVal>
          <c:yVal>
            <c:numRef>
              <c:f>Data_Compiled!$DE$7:$DE$84</c:f>
              <c:numCache>
                <c:formatCode>General</c:formatCode>
                <c:ptCount val="78"/>
                <c:pt idx="0">
                  <c:v>-0.31328881420814891</c:v>
                </c:pt>
                <c:pt idx="1">
                  <c:v>4.4793148695745653E-2</c:v>
                </c:pt>
                <c:pt idx="2">
                  <c:v>0.19268336874684996</c:v>
                </c:pt>
                <c:pt idx="3">
                  <c:v>0.35505648493693548</c:v>
                </c:pt>
                <c:pt idx="4">
                  <c:v>0.45404147370607334</c:v>
                </c:pt>
                <c:pt idx="5">
                  <c:v>0.55506262722996602</c:v>
                </c:pt>
                <c:pt idx="6">
                  <c:v>0.62446441847177858</c:v>
                </c:pt>
                <c:pt idx="7">
                  <c:v>0.69650896382354155</c:v>
                </c:pt>
                <c:pt idx="8">
                  <c:v>0.75083934566953414</c:v>
                </c:pt>
                <c:pt idx="9">
                  <c:v>0.81880213244811906</c:v>
                </c:pt>
                <c:pt idx="10">
                  <c:v>0.86079806625837263</c:v>
                </c:pt>
                <c:pt idx="11">
                  <c:v>0.91419221712987209</c:v>
                </c:pt>
                <c:pt idx="12">
                  <c:v>0.95526336899304654</c:v>
                </c:pt>
                <c:pt idx="13">
                  <c:v>0.9948933915038003</c:v>
                </c:pt>
                <c:pt idx="14">
                  <c:v>1.0367300474566687</c:v>
                </c:pt>
                <c:pt idx="15">
                  <c:v>1.0766342565874598</c:v>
                </c:pt>
                <c:pt idx="16">
                  <c:v>1.1100610980246377</c:v>
                </c:pt>
                <c:pt idx="17">
                  <c:v>1.1410284362841734</c:v>
                </c:pt>
                <c:pt idx="18">
                  <c:v>1.1741131176652637</c:v>
                </c:pt>
                <c:pt idx="19">
                  <c:v>1.2035660799598591</c:v>
                </c:pt>
                <c:pt idx="20">
                  <c:v>1.22993388286212</c:v>
                </c:pt>
                <c:pt idx="21">
                  <c:v>1.2570513070204943</c:v>
                </c:pt>
                <c:pt idx="22">
                  <c:v>1.2847673785138785</c:v>
                </c:pt>
                <c:pt idx="23">
                  <c:v>1.3099415370034022</c:v>
                </c:pt>
                <c:pt idx="24">
                  <c:v>1.3345634423836785</c:v>
                </c:pt>
                <c:pt idx="25">
                  <c:v>1.3596768942879172</c:v>
                </c:pt>
                <c:pt idx="26">
                  <c:v>1.3825899991654411</c:v>
                </c:pt>
                <c:pt idx="27">
                  <c:v>1.4043277675726964</c:v>
                </c:pt>
                <c:pt idx="28">
                  <c:v>1.4258070611955711</c:v>
                </c:pt>
                <c:pt idx="29">
                  <c:v>1.4462969177026805</c:v>
                </c:pt>
                <c:pt idx="30">
                  <c:v>1.4665707214407613</c:v>
                </c:pt>
                <c:pt idx="31">
                  <c:v>1.4852237095290759</c:v>
                </c:pt>
                <c:pt idx="32">
                  <c:v>1.5044259914388765</c:v>
                </c:pt>
                <c:pt idx="33">
                  <c:v>1.5222281459638718</c:v>
                </c:pt>
                <c:pt idx="34">
                  <c:v>1.5405241114462611</c:v>
                </c:pt>
                <c:pt idx="35">
                  <c:v>1.5586024584246896</c:v>
                </c:pt>
                <c:pt idx="36">
                  <c:v>1.5743238055708473</c:v>
                </c:pt>
                <c:pt idx="37">
                  <c:v>1.5900284450740085</c:v>
                </c:pt>
                <c:pt idx="38">
                  <c:v>1.6046844543671566</c:v>
                </c:pt>
                <c:pt idx="39">
                  <c:v>1.6193594312468189</c:v>
                </c:pt>
                <c:pt idx="40">
                  <c:v>1.6340111196881757</c:v>
                </c:pt>
                <c:pt idx="41">
                  <c:v>1.6486847232329387</c:v>
                </c:pt>
                <c:pt idx="42">
                  <c:v>1.6624061014304168</c:v>
                </c:pt>
                <c:pt idx="43">
                  <c:v>1.6770261665545723</c:v>
                </c:pt>
                <c:pt idx="44">
                  <c:v>1.6903373735719407</c:v>
                </c:pt>
                <c:pt idx="45">
                  <c:v>1.7036412224606658</c:v>
                </c:pt>
                <c:pt idx="46">
                  <c:v>1.7153558379268499</c:v>
                </c:pt>
                <c:pt idx="47">
                  <c:v>1.7275482134443301</c:v>
                </c:pt>
                <c:pt idx="48">
                  <c:v>1.7397492367100802</c:v>
                </c:pt>
                <c:pt idx="49">
                  <c:v>1.7509426653318612</c:v>
                </c:pt>
                <c:pt idx="50">
                  <c:v>1.7625640253581929</c:v>
                </c:pt>
                <c:pt idx="51">
                  <c:v>1.7738469299888016</c:v>
                </c:pt>
                <c:pt idx="52">
                  <c:v>1.7851925896577696</c:v>
                </c:pt>
                <c:pt idx="53">
                  <c:v>1.79528934989945</c:v>
                </c:pt>
                <c:pt idx="54">
                  <c:v>1.8054390680390482</c:v>
                </c:pt>
                <c:pt idx="55">
                  <c:v>1.8150487851150652</c:v>
                </c:pt>
                <c:pt idx="56">
                  <c:v>1.8256815539943896</c:v>
                </c:pt>
                <c:pt idx="57">
                  <c:v>1.8354706535235303</c:v>
                </c:pt>
                <c:pt idx="58">
                  <c:v>1.8453258661360363</c:v>
                </c:pt>
                <c:pt idx="59">
                  <c:v>1.8549692430793736</c:v>
                </c:pt>
                <c:pt idx="60">
                  <c:v>1.8638372708349757</c:v>
                </c:pt>
                <c:pt idx="61">
                  <c:v>1.8728237304411051</c:v>
                </c:pt>
                <c:pt idx="62">
                  <c:v>1.8811057189566076</c:v>
                </c:pt>
                <c:pt idx="63">
                  <c:v>1.8897336918712431</c:v>
                </c:pt>
                <c:pt idx="64">
                  <c:v>1.897925050190723</c:v>
                </c:pt>
                <c:pt idx="65">
                  <c:v>1.9070048342365962</c:v>
                </c:pt>
                <c:pt idx="66">
                  <c:v>1.9148796737971483</c:v>
                </c:pt>
                <c:pt idx="67">
                  <c:v>1.9228615844526058</c:v>
                </c:pt>
                <c:pt idx="68">
                  <c:v>1.9302199708838697</c:v>
                </c:pt>
                <c:pt idx="69">
                  <c:v>1.9381721390021129</c:v>
                </c:pt>
                <c:pt idx="70">
                  <c:v>1.9452777179851828</c:v>
                </c:pt>
                <c:pt idx="71">
                  <c:v>1.9527306180772028</c:v>
                </c:pt>
                <c:pt idx="72">
                  <c:v>1.9604996782646871</c:v>
                </c:pt>
                <c:pt idx="73">
                  <c:v>1.9674749852608324</c:v>
                </c:pt>
                <c:pt idx="74">
                  <c:v>1.9747733931084319</c:v>
                </c:pt>
                <c:pt idx="75">
                  <c:v>1.9815092704186041</c:v>
                </c:pt>
                <c:pt idx="76">
                  <c:v>1.9877222324443513</c:v>
                </c:pt>
                <c:pt idx="77">
                  <c:v>1.9909038384374738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Data_Compiled!$DG$1:$DG$2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Data_Compiled!$DR$7:$DR$70</c:f>
              <c:numCache>
                <c:formatCode>General</c:formatCode>
                <c:ptCount val="64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</c:numCache>
              <c:extLst xmlns:c15="http://schemas.microsoft.com/office/drawing/2012/chart"/>
            </c:numRef>
          </c:xVal>
          <c:yVal>
            <c:numRef>
              <c:f>Data_Compiled!$DS$7:$DS$70</c:f>
              <c:numCache>
                <c:formatCode>General</c:formatCode>
                <c:ptCount val="64"/>
                <c:pt idx="0">
                  <c:v>-0.10427293280591517</c:v>
                </c:pt>
                <c:pt idx="1">
                  <c:v>0.11029250855743251</c:v>
                </c:pt>
                <c:pt idx="2">
                  <c:v>0.28866564225421448</c:v>
                </c:pt>
                <c:pt idx="3">
                  <c:v>0.41287157086311888</c:v>
                </c:pt>
                <c:pt idx="4">
                  <c:v>0.51776090720671364</c:v>
                </c:pt>
                <c:pt idx="5">
                  <c:v>0.61944920969073314</c:v>
                </c:pt>
                <c:pt idx="6">
                  <c:v>0.68653125021011352</c:v>
                </c:pt>
                <c:pt idx="7">
                  <c:v>0.76766278002616972</c:v>
                </c:pt>
                <c:pt idx="8">
                  <c:v>0.82222965896317401</c:v>
                </c:pt>
                <c:pt idx="9">
                  <c:v>0.88820179672399335</c:v>
                </c:pt>
                <c:pt idx="10">
                  <c:v>0.93460941587247792</c:v>
                </c:pt>
                <c:pt idx="11">
                  <c:v>0.9863541498262508</c:v>
                </c:pt>
                <c:pt idx="12">
                  <c:v>1.027408516574766</c:v>
                </c:pt>
                <c:pt idx="13">
                  <c:v>1.0747765281341877</c:v>
                </c:pt>
                <c:pt idx="14">
                  <c:v>1.1144145039033586</c:v>
                </c:pt>
                <c:pt idx="15">
                  <c:v>1.1533480198576305</c:v>
                </c:pt>
                <c:pt idx="16">
                  <c:v>1.1890380283053055</c:v>
                </c:pt>
                <c:pt idx="17">
                  <c:v>1.2209256661009003</c:v>
                </c:pt>
                <c:pt idx="18">
                  <c:v>1.255950481631301</c:v>
                </c:pt>
                <c:pt idx="19">
                  <c:v>1.2855286424254937</c:v>
                </c:pt>
                <c:pt idx="20">
                  <c:v>1.3140789667389505</c:v>
                </c:pt>
                <c:pt idx="21">
                  <c:v>1.3441808697276278</c:v>
                </c:pt>
                <c:pt idx="22">
                  <c:v>1.3691435829931038</c:v>
                </c:pt>
                <c:pt idx="23">
                  <c:v>1.3973963431638479</c:v>
                </c:pt>
                <c:pt idx="24">
                  <c:v>1.4217548219333003</c:v>
                </c:pt>
                <c:pt idx="25">
                  <c:v>1.4461566586127976</c:v>
                </c:pt>
                <c:pt idx="26">
                  <c:v>1.4698859873949885</c:v>
                </c:pt>
                <c:pt idx="27">
                  <c:v>1.4918100001391665</c:v>
                </c:pt>
                <c:pt idx="28">
                  <c:v>1.5126505991037091</c:v>
                </c:pt>
                <c:pt idx="29">
                  <c:v>1.5342427164490873</c:v>
                </c:pt>
                <c:pt idx="30">
                  <c:v>1.5521508617996878</c:v>
                </c:pt>
                <c:pt idx="31">
                  <c:v>1.5724025380433915</c:v>
                </c:pt>
                <c:pt idx="32">
                  <c:v>1.5913064926902776</c:v>
                </c:pt>
                <c:pt idx="33">
                  <c:v>1.6093702265172365</c:v>
                </c:pt>
                <c:pt idx="34">
                  <c:v>1.627160251482775</c:v>
                </c:pt>
                <c:pt idx="35">
                  <c:v>1.6446588776957638</c:v>
                </c:pt>
                <c:pt idx="36">
                  <c:v>1.6606942321604601</c:v>
                </c:pt>
                <c:pt idx="37">
                  <c:v>1.6769370097060845</c:v>
                </c:pt>
                <c:pt idx="38">
                  <c:v>1.692228243935622</c:v>
                </c:pt>
                <c:pt idx="39">
                  <c:v>1.7066091209152738</c:v>
                </c:pt>
                <c:pt idx="40">
                  <c:v>1.7205292822483738</c:v>
                </c:pt>
                <c:pt idx="41">
                  <c:v>1.7350494201800331</c:v>
                </c:pt>
                <c:pt idx="42">
                  <c:v>1.7491150975210659</c:v>
                </c:pt>
                <c:pt idx="43">
                  <c:v>1.7624553380523098</c:v>
                </c:pt>
                <c:pt idx="44">
                  <c:v>1.7753868533449806</c:v>
                </c:pt>
                <c:pt idx="45">
                  <c:v>1.7882138125493778</c:v>
                </c:pt>
                <c:pt idx="46">
                  <c:v>1.80127987070305</c:v>
                </c:pt>
                <c:pt idx="47">
                  <c:v>1.8139714101586248</c:v>
                </c:pt>
                <c:pt idx="48">
                  <c:v>1.8254343292135902</c:v>
                </c:pt>
                <c:pt idx="49">
                  <c:v>1.8369036775803544</c:v>
                </c:pt>
                <c:pt idx="50">
                  <c:v>1.8485913900095419</c:v>
                </c:pt>
                <c:pt idx="51">
                  <c:v>1.8592161392898945</c:v>
                </c:pt>
                <c:pt idx="52">
                  <c:v>1.8700817254570965</c:v>
                </c:pt>
                <c:pt idx="53">
                  <c:v>1.8809368425086084</c:v>
                </c:pt>
                <c:pt idx="54">
                  <c:v>1.8915219961820147</c:v>
                </c:pt>
                <c:pt idx="55">
                  <c:v>1.9018655265393116</c:v>
                </c:pt>
                <c:pt idx="56">
                  <c:v>1.9114941269700598</c:v>
                </c:pt>
                <c:pt idx="57">
                  <c:v>1.9209092701445589</c:v>
                </c:pt>
                <c:pt idx="58">
                  <c:v>1.9312405468381806</c:v>
                </c:pt>
                <c:pt idx="59">
                  <c:v>1.940051418952029</c:v>
                </c:pt>
                <c:pt idx="60">
                  <c:v>1.9495165487728106</c:v>
                </c:pt>
                <c:pt idx="61">
                  <c:v>1.958154522035952</c:v>
                </c:pt>
                <c:pt idx="62">
                  <c:v>1.9672550875188979</c:v>
                </c:pt>
                <c:pt idx="63">
                  <c:v>1.9755417553300552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Data_Compiled!$DU$1:$DU$2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Data_Compiled!$EF$7:$EF$69</c:f>
              <c:numCache>
                <c:formatCode>General</c:formatCode>
                <c:ptCount val="63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</c:numCache>
              <c:extLst xmlns:c15="http://schemas.microsoft.com/office/drawing/2012/chart"/>
            </c:numRef>
          </c:xVal>
          <c:yVal>
            <c:numRef>
              <c:f>Data_Compiled!$EG$7:$EG$69</c:f>
              <c:numCache>
                <c:formatCode>General</c:formatCode>
                <c:ptCount val="63"/>
                <c:pt idx="0">
                  <c:v>-0.23242537134471872</c:v>
                </c:pt>
                <c:pt idx="1">
                  <c:v>-1.2189233389059516E-2</c:v>
                </c:pt>
                <c:pt idx="2">
                  <c:v>0.25716190491314295</c:v>
                </c:pt>
                <c:pt idx="3">
                  <c:v>0.3836097536663855</c:v>
                </c:pt>
                <c:pt idx="4">
                  <c:v>0.48274453543588364</c:v>
                </c:pt>
                <c:pt idx="5">
                  <c:v>0.58596636603074448</c:v>
                </c:pt>
                <c:pt idx="6">
                  <c:v>0.69173149242825771</c:v>
                </c:pt>
                <c:pt idx="7">
                  <c:v>0.75660812574847436</c:v>
                </c:pt>
                <c:pt idx="8">
                  <c:v>0.83416865507916049</c:v>
                </c:pt>
                <c:pt idx="9">
                  <c:v>0.88732201205962025</c:v>
                </c:pt>
                <c:pt idx="10">
                  <c:v>0.95443446695012379</c:v>
                </c:pt>
                <c:pt idx="11">
                  <c:v>0.9993226181049244</c:v>
                </c:pt>
                <c:pt idx="12">
                  <c:v>1.0502289149028348</c:v>
                </c:pt>
                <c:pt idx="13">
                  <c:v>1.0928238420275178</c:v>
                </c:pt>
                <c:pt idx="14">
                  <c:v>1.1331336818802447</c:v>
                </c:pt>
                <c:pt idx="15">
                  <c:v>1.175046596222955</c:v>
                </c:pt>
                <c:pt idx="16">
                  <c:v>1.2074986326742343</c:v>
                </c:pt>
                <c:pt idx="17">
                  <c:v>1.2442491356469363</c:v>
                </c:pt>
                <c:pt idx="18">
                  <c:v>1.274039543917302</c:v>
                </c:pt>
                <c:pt idx="19">
                  <c:v>1.3058769636111285</c:v>
                </c:pt>
                <c:pt idx="20">
                  <c:v>1.3345009244802541</c:v>
                </c:pt>
                <c:pt idx="21">
                  <c:v>1.3605429419294714</c:v>
                </c:pt>
                <c:pt idx="22">
                  <c:v>1.3875410085018065</c:v>
                </c:pt>
                <c:pt idx="23">
                  <c:v>1.413682170527879</c:v>
                </c:pt>
                <c:pt idx="24">
                  <c:v>1.4404059481437088</c:v>
                </c:pt>
                <c:pt idx="25">
                  <c:v>1.4662622836114516</c:v>
                </c:pt>
                <c:pt idx="26">
                  <c:v>1.4894312606989353</c:v>
                </c:pt>
                <c:pt idx="27">
                  <c:v>1.512665547168871</c:v>
                </c:pt>
                <c:pt idx="28">
                  <c:v>1.5363451516420883</c:v>
                </c:pt>
                <c:pt idx="29">
                  <c:v>1.5571825032463327</c:v>
                </c:pt>
                <c:pt idx="30">
                  <c:v>1.5770805569364104</c:v>
                </c:pt>
                <c:pt idx="31">
                  <c:v>1.5966087392338775</c:v>
                </c:pt>
                <c:pt idx="32">
                  <c:v>1.6148161084276205</c:v>
                </c:pt>
                <c:pt idx="33">
                  <c:v>1.6314338543101425</c:v>
                </c:pt>
                <c:pt idx="34">
                  <c:v>1.6474059314649281</c:v>
                </c:pt>
                <c:pt idx="35">
                  <c:v>1.664058772351648</c:v>
                </c:pt>
                <c:pt idx="36">
                  <c:v>1.6808842534749653</c:v>
                </c:pt>
                <c:pt idx="37">
                  <c:v>1.697194117807975</c:v>
                </c:pt>
                <c:pt idx="38">
                  <c:v>1.7131452409494896</c:v>
                </c:pt>
                <c:pt idx="39">
                  <c:v>1.7282392107200379</c:v>
                </c:pt>
                <c:pt idx="40">
                  <c:v>1.7441954641024089</c:v>
                </c:pt>
                <c:pt idx="41">
                  <c:v>1.7585931936541639</c:v>
                </c:pt>
                <c:pt idx="42">
                  <c:v>1.7728399211140258</c:v>
                </c:pt>
                <c:pt idx="43">
                  <c:v>1.7859961099665462</c:v>
                </c:pt>
                <c:pt idx="44">
                  <c:v>1.7993992067460536</c:v>
                </c:pt>
                <c:pt idx="45">
                  <c:v>1.8121094077677116</c:v>
                </c:pt>
                <c:pt idx="46">
                  <c:v>1.823588806964674</c:v>
                </c:pt>
                <c:pt idx="47">
                  <c:v>1.8347793620783874</c:v>
                </c:pt>
                <c:pt idx="48">
                  <c:v>1.8467715639656528</c:v>
                </c:pt>
                <c:pt idx="49">
                  <c:v>1.8581989379676138</c:v>
                </c:pt>
                <c:pt idx="50">
                  <c:v>1.8700911061207022</c:v>
                </c:pt>
                <c:pt idx="51">
                  <c:v>1.8816606094363855</c:v>
                </c:pt>
                <c:pt idx="52">
                  <c:v>1.8927116333908973</c:v>
                </c:pt>
                <c:pt idx="53">
                  <c:v>1.9042008139650386</c:v>
                </c:pt>
                <c:pt idx="54">
                  <c:v>1.9144475806513215</c:v>
                </c:pt>
                <c:pt idx="55">
                  <c:v>1.9244524794716349</c:v>
                </c:pt>
                <c:pt idx="56">
                  <c:v>1.9340182166954394</c:v>
                </c:pt>
                <c:pt idx="57">
                  <c:v>1.9440270808208195</c:v>
                </c:pt>
                <c:pt idx="58">
                  <c:v>1.9533607858260398</c:v>
                </c:pt>
                <c:pt idx="59">
                  <c:v>1.9627473194489939</c:v>
                </c:pt>
                <c:pt idx="60">
                  <c:v>1.9714947191621774</c:v>
                </c:pt>
                <c:pt idx="61">
                  <c:v>1.9808918346565094</c:v>
                </c:pt>
                <c:pt idx="62">
                  <c:v>1.989289649712962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Data_Compiled!$EI$1:$EI$2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Data_Compiled!$ET$7:$ET$108</c:f>
              <c:numCache>
                <c:formatCode>General</c:formatCode>
                <c:ptCount val="102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  <c:pt idx="84">
                  <c:v>0.15126767533064914</c:v>
                </c:pt>
                <c:pt idx="85">
                  <c:v>0.1563472008599241</c:v>
                </c:pt>
                <c:pt idx="86">
                  <c:v>0.16136800223497488</c:v>
                </c:pt>
                <c:pt idx="87">
                  <c:v>0.16633142176652496</c:v>
                </c:pt>
                <c:pt idx="88">
                  <c:v>0.17123875626126916</c:v>
                </c:pt>
                <c:pt idx="89">
                  <c:v>0.17609125905568124</c:v>
                </c:pt>
                <c:pt idx="90">
                  <c:v>0.18089014193744996</c:v>
                </c:pt>
                <c:pt idx="91">
                  <c:v>0.1856365769619116</c:v>
                </c:pt>
                <c:pt idx="92">
                  <c:v>0.1903316981702915</c:v>
                </c:pt>
                <c:pt idx="93">
                  <c:v>0.19497660321605503</c:v>
                </c:pt>
                <c:pt idx="94">
                  <c:v>0.19957235490520411</c:v>
                </c:pt>
                <c:pt idx="95">
                  <c:v>0.20411998265592479</c:v>
                </c:pt>
                <c:pt idx="96">
                  <c:v>0.20862048388260124</c:v>
                </c:pt>
                <c:pt idx="97">
                  <c:v>0.21307482530885122</c:v>
                </c:pt>
                <c:pt idx="98">
                  <c:v>0.21748394421390627</c:v>
                </c:pt>
                <c:pt idx="99">
                  <c:v>0.22184874961635639</c:v>
                </c:pt>
                <c:pt idx="100">
                  <c:v>0.22617012339899895</c:v>
                </c:pt>
                <c:pt idx="101">
                  <c:v>0.23044892137827391</c:v>
                </c:pt>
              </c:numCache>
              <c:extLst xmlns:c15="http://schemas.microsoft.com/office/drawing/2012/chart"/>
            </c:numRef>
          </c:xVal>
          <c:yVal>
            <c:numRef>
              <c:f>Data_Compiled!$EU$7:$EU$108</c:f>
              <c:numCache>
                <c:formatCode>General</c:formatCode>
                <c:ptCount val="102"/>
                <c:pt idx="0">
                  <c:v>-0.20487933376066217</c:v>
                </c:pt>
                <c:pt idx="1">
                  <c:v>7.4474951505920706E-2</c:v>
                </c:pt>
                <c:pt idx="2">
                  <c:v>0.27320488147701949</c:v>
                </c:pt>
                <c:pt idx="3">
                  <c:v>0.41250581381979606</c:v>
                </c:pt>
                <c:pt idx="4">
                  <c:v>0.54503291415912769</c:v>
                </c:pt>
                <c:pt idx="5">
                  <c:v>0.63510701337804709</c:v>
                </c:pt>
                <c:pt idx="6">
                  <c:v>0.70974038031003239</c:v>
                </c:pt>
                <c:pt idx="7">
                  <c:v>0.77344495584193951</c:v>
                </c:pt>
                <c:pt idx="8">
                  <c:v>0.82497808901254899</c:v>
                </c:pt>
                <c:pt idx="9">
                  <c:v>0.87105064399559384</c:v>
                </c:pt>
                <c:pt idx="10">
                  <c:v>0.91908276162249181</c:v>
                </c:pt>
                <c:pt idx="11">
                  <c:v>0.96268907892515032</c:v>
                </c:pt>
                <c:pt idx="12">
                  <c:v>0.99954579769535246</c:v>
                </c:pt>
                <c:pt idx="13">
                  <c:v>1.0258399141161194</c:v>
                </c:pt>
                <c:pt idx="14">
                  <c:v>1.0531237814323617</c:v>
                </c:pt>
                <c:pt idx="15">
                  <c:v>1.0833892371259091</c:v>
                </c:pt>
                <c:pt idx="16">
                  <c:v>1.1156692471378054</c:v>
                </c:pt>
                <c:pt idx="17">
                  <c:v>1.1532058401692649</c:v>
                </c:pt>
                <c:pt idx="18">
                  <c:v>1.1790694742483832</c:v>
                </c:pt>
                <c:pt idx="19">
                  <c:v>1.2102995001407504</c:v>
                </c:pt>
                <c:pt idx="20">
                  <c:v>1.2395051737272604</c:v>
                </c:pt>
                <c:pt idx="21">
                  <c:v>1.269581316909187</c:v>
                </c:pt>
                <c:pt idx="22">
                  <c:v>1.2965448147577143</c:v>
                </c:pt>
                <c:pt idx="23">
                  <c:v>1.3230257249047914</c:v>
                </c:pt>
                <c:pt idx="24">
                  <c:v>1.3481225700713664</c:v>
                </c:pt>
                <c:pt idx="25">
                  <c:v>1.3705679326174081</c:v>
                </c:pt>
                <c:pt idx="26">
                  <c:v>1.3920306792473942</c:v>
                </c:pt>
                <c:pt idx="27">
                  <c:v>1.412486842643907</c:v>
                </c:pt>
                <c:pt idx="28">
                  <c:v>1.4370030068238244</c:v>
                </c:pt>
                <c:pt idx="29">
                  <c:v>1.4582486461308024</c:v>
                </c:pt>
                <c:pt idx="30">
                  <c:v>1.4812691314991782</c:v>
                </c:pt>
                <c:pt idx="31">
                  <c:v>1.5005371097233566</c:v>
                </c:pt>
                <c:pt idx="32">
                  <c:v>1.5222877028664177</c:v>
                </c:pt>
                <c:pt idx="33">
                  <c:v>1.5420921477894161</c:v>
                </c:pt>
                <c:pt idx="34">
                  <c:v>1.5634787784400312</c:v>
                </c:pt>
                <c:pt idx="35">
                  <c:v>1.5822943257802404</c:v>
                </c:pt>
                <c:pt idx="36">
                  <c:v>1.6004209412154142</c:v>
                </c:pt>
                <c:pt idx="37">
                  <c:v>1.6177315559751404</c:v>
                </c:pt>
                <c:pt idx="38">
                  <c:v>1.6338077825498492</c:v>
                </c:pt>
                <c:pt idx="39">
                  <c:v>1.6504944703159736</c:v>
                </c:pt>
                <c:pt idx="40">
                  <c:v>1.6688906560643595</c:v>
                </c:pt>
                <c:pt idx="41">
                  <c:v>1.6854236790313135</c:v>
                </c:pt>
                <c:pt idx="42">
                  <c:v>1.7018884772920544</c:v>
                </c:pt>
                <c:pt idx="43">
                  <c:v>1.7177518764312372</c:v>
                </c:pt>
                <c:pt idx="44">
                  <c:v>1.73405617391913</c:v>
                </c:pt>
                <c:pt idx="45">
                  <c:v>1.7488061896972151</c:v>
                </c:pt>
                <c:pt idx="46">
                  <c:v>1.7616680803708764</c:v>
                </c:pt>
                <c:pt idx="47">
                  <c:v>1.7746552021126625</c:v>
                </c:pt>
                <c:pt idx="48">
                  <c:v>1.7885495108410807</c:v>
                </c:pt>
                <c:pt idx="49">
                  <c:v>1.8024212532197432</c:v>
                </c:pt>
                <c:pt idx="50">
                  <c:v>1.8167084413449537</c:v>
                </c:pt>
                <c:pt idx="51">
                  <c:v>1.8293564589754499</c:v>
                </c:pt>
                <c:pt idx="52">
                  <c:v>1.8424255738351001</c:v>
                </c:pt>
                <c:pt idx="53">
                  <c:v>1.8531700546358711</c:v>
                </c:pt>
                <c:pt idx="54">
                  <c:v>1.8644753278559374</c:v>
                </c:pt>
                <c:pt idx="55">
                  <c:v>1.8765273873000179</c:v>
                </c:pt>
                <c:pt idx="56">
                  <c:v>1.8882540615392767</c:v>
                </c:pt>
                <c:pt idx="57">
                  <c:v>1.8990047473644416</c:v>
                </c:pt>
                <c:pt idx="58">
                  <c:v>1.9104802271169088</c:v>
                </c:pt>
                <c:pt idx="59">
                  <c:v>1.9226180207806229</c:v>
                </c:pt>
                <c:pt idx="60">
                  <c:v>1.9328896682498586</c:v>
                </c:pt>
                <c:pt idx="61">
                  <c:v>1.9429245556424553</c:v>
                </c:pt>
                <c:pt idx="62">
                  <c:v>1.9517861554829705</c:v>
                </c:pt>
                <c:pt idx="63">
                  <c:v>1.9610893759227654</c:v>
                </c:pt>
                <c:pt idx="64">
                  <c:v>1.9716447265682937</c:v>
                </c:pt>
                <c:pt idx="65">
                  <c:v>1.9816423540299888</c:v>
                </c:pt>
                <c:pt idx="66">
                  <c:v>1.9908990650343075</c:v>
                </c:pt>
                <c:pt idx="67">
                  <c:v>2.0001973789515959</c:v>
                </c:pt>
                <c:pt idx="68">
                  <c:v>2.0085285719004462</c:v>
                </c:pt>
                <c:pt idx="69">
                  <c:v>2.0172121810061734</c:v>
                </c:pt>
                <c:pt idx="70">
                  <c:v>2.0252262386991555</c:v>
                </c:pt>
                <c:pt idx="71">
                  <c:v>2.0338469860951687</c:v>
                </c:pt>
                <c:pt idx="72">
                  <c:v>2.0425237875342455</c:v>
                </c:pt>
                <c:pt idx="73">
                  <c:v>2.0510517897755207</c:v>
                </c:pt>
                <c:pt idx="74">
                  <c:v>2.0596516008084484</c:v>
                </c:pt>
                <c:pt idx="75">
                  <c:v>2.0664615039097964</c:v>
                </c:pt>
                <c:pt idx="76">
                  <c:v>2.0735933581018031</c:v>
                </c:pt>
                <c:pt idx="77">
                  <c:v>2.0813232862959166</c:v>
                </c:pt>
                <c:pt idx="78">
                  <c:v>2.0893301411077418</c:v>
                </c:pt>
                <c:pt idx="79">
                  <c:v>2.0967873262434789</c:v>
                </c:pt>
                <c:pt idx="80">
                  <c:v>2.1038869675020866</c:v>
                </c:pt>
                <c:pt idx="81">
                  <c:v>2.1106718607402777</c:v>
                </c:pt>
                <c:pt idx="82">
                  <c:v>2.1177746080007154</c:v>
                </c:pt>
                <c:pt idx="83">
                  <c:v>2.1251420481082439</c:v>
                </c:pt>
                <c:pt idx="84">
                  <c:v>2.130813782998588</c:v>
                </c:pt>
                <c:pt idx="85">
                  <c:v>2.137965073305593</c:v>
                </c:pt>
                <c:pt idx="86">
                  <c:v>2.1446213024458771</c:v>
                </c:pt>
                <c:pt idx="87">
                  <c:v>2.1507863425954423</c:v>
                </c:pt>
                <c:pt idx="88">
                  <c:v>2.1568815028459336</c:v>
                </c:pt>
                <c:pt idx="89">
                  <c:v>2.1626901136307746</c:v>
                </c:pt>
                <c:pt idx="90">
                  <c:v>2.1691641483536102</c:v>
                </c:pt>
                <c:pt idx="91">
                  <c:v>2.1755744420376377</c:v>
                </c:pt>
                <c:pt idx="92">
                  <c:v>2.1816981743651183</c:v>
                </c:pt>
                <c:pt idx="93">
                  <c:v>2.1875375739333665</c:v>
                </c:pt>
                <c:pt idx="94">
                  <c:v>2.1931261566450972</c:v>
                </c:pt>
                <c:pt idx="95">
                  <c:v>2.1988300636251066</c:v>
                </c:pt>
                <c:pt idx="96">
                  <c:v>2.2042984505278982</c:v>
                </c:pt>
                <c:pt idx="97">
                  <c:v>2.2101848693934336</c:v>
                </c:pt>
                <c:pt idx="98">
                  <c:v>2.2160146269709164</c:v>
                </c:pt>
                <c:pt idx="99">
                  <c:v>2.2207622268135796</c:v>
                </c:pt>
                <c:pt idx="100">
                  <c:v>2.2254514962220782</c:v>
                </c:pt>
                <c:pt idx="101">
                  <c:v>2.2307487689352321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Data_Compiled!$EW$1:$EW$2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Data_Compiled!$FH$7:$FH$90</c:f>
              <c:numCache>
                <c:formatCode>General</c:formatCode>
                <c:ptCount val="84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  <c:pt idx="78">
                  <c:v>0.11947584090679779</c:v>
                </c:pt>
                <c:pt idx="79">
                  <c:v>0.12493873660829993</c:v>
                </c:pt>
                <c:pt idx="80">
                  <c:v>0.13033376849500614</c:v>
                </c:pt>
                <c:pt idx="81">
                  <c:v>0.13566260200007307</c:v>
                </c:pt>
                <c:pt idx="82">
                  <c:v>0.14092684199243027</c:v>
                </c:pt>
                <c:pt idx="83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Data_Compiled!$FI$7:$FI$90</c:f>
              <c:numCache>
                <c:formatCode>General</c:formatCode>
                <c:ptCount val="84"/>
                <c:pt idx="0">
                  <c:v>-0.13813637499032522</c:v>
                </c:pt>
                <c:pt idx="1">
                  <c:v>0.20360407117429147</c:v>
                </c:pt>
                <c:pt idx="2">
                  <c:v>0.39145316763608823</c:v>
                </c:pt>
                <c:pt idx="3">
                  <c:v>0.53841229558219672</c:v>
                </c:pt>
                <c:pt idx="4">
                  <c:v>0.64141922784481742</c:v>
                </c:pt>
                <c:pt idx="5">
                  <c:v>0.74464080166872215</c:v>
                </c:pt>
                <c:pt idx="6">
                  <c:v>0.80837780071488974</c:v>
                </c:pt>
                <c:pt idx="7">
                  <c:v>0.88131722361506182</c:v>
                </c:pt>
                <c:pt idx="8">
                  <c:v>0.94381195133476226</c:v>
                </c:pt>
                <c:pt idx="9">
                  <c:v>0.99340940142080791</c:v>
                </c:pt>
                <c:pt idx="10">
                  <c:v>1.0375600323316199</c:v>
                </c:pt>
                <c:pt idx="11">
                  <c:v>1.0822779626305903</c:v>
                </c:pt>
                <c:pt idx="12">
                  <c:v>1.1248444892504306</c:v>
                </c:pt>
                <c:pt idx="13">
                  <c:v>1.169119791423977</c:v>
                </c:pt>
                <c:pt idx="14">
                  <c:v>1.210859892553023</c:v>
                </c:pt>
                <c:pt idx="15">
                  <c:v>1.2492126613535568</c:v>
                </c:pt>
                <c:pt idx="16">
                  <c:v>1.2911453952761012</c:v>
                </c:pt>
                <c:pt idx="17">
                  <c:v>1.3319800421848023</c:v>
                </c:pt>
                <c:pt idx="18">
                  <c:v>1.3693047010378931</c:v>
                </c:pt>
                <c:pt idx="19">
                  <c:v>1.400587365212046</c:v>
                </c:pt>
                <c:pt idx="20">
                  <c:v>1.424616130317107</c:v>
                </c:pt>
                <c:pt idx="21">
                  <c:v>1.4521693091544199</c:v>
                </c:pt>
                <c:pt idx="22">
                  <c:v>1.4780314492167492</c:v>
                </c:pt>
                <c:pt idx="23">
                  <c:v>1.5033763321773419</c:v>
                </c:pt>
                <c:pt idx="24">
                  <c:v>1.5255967896466192</c:v>
                </c:pt>
                <c:pt idx="25">
                  <c:v>1.5483787207579165</c:v>
                </c:pt>
                <c:pt idx="26">
                  <c:v>1.5757570737109203</c:v>
                </c:pt>
                <c:pt idx="27">
                  <c:v>1.6014809961449807</c:v>
                </c:pt>
                <c:pt idx="28">
                  <c:v>1.6246073448578529</c:v>
                </c:pt>
                <c:pt idx="29">
                  <c:v>1.645288733765973</c:v>
                </c:pt>
                <c:pt idx="30">
                  <c:v>1.6644760273347292</c:v>
                </c:pt>
                <c:pt idx="31">
                  <c:v>1.6816188659960294</c:v>
                </c:pt>
                <c:pt idx="32">
                  <c:v>1.6971087801539326</c:v>
                </c:pt>
                <c:pt idx="33">
                  <c:v>1.7141533498578243</c:v>
                </c:pt>
                <c:pt idx="34">
                  <c:v>1.7314840145881303</c:v>
                </c:pt>
                <c:pt idx="35">
                  <c:v>1.7510976940180496</c:v>
                </c:pt>
                <c:pt idx="36">
                  <c:v>1.7689465781222127</c:v>
                </c:pt>
                <c:pt idx="37">
                  <c:v>1.7861116847230374</c:v>
                </c:pt>
                <c:pt idx="38">
                  <c:v>1.802138991870202</c:v>
                </c:pt>
                <c:pt idx="39">
                  <c:v>1.816401411956293</c:v>
                </c:pt>
                <c:pt idx="40">
                  <c:v>1.8282315649381908</c:v>
                </c:pt>
                <c:pt idx="41">
                  <c:v>1.8412869340446676</c:v>
                </c:pt>
                <c:pt idx="42">
                  <c:v>1.8558084300085473</c:v>
                </c:pt>
                <c:pt idx="43">
                  <c:v>1.8702583360818901</c:v>
                </c:pt>
                <c:pt idx="44">
                  <c:v>1.8845622377388036</c:v>
                </c:pt>
                <c:pt idx="45">
                  <c:v>1.899817775667543</c:v>
                </c:pt>
                <c:pt idx="46">
                  <c:v>1.911199885199055</c:v>
                </c:pt>
                <c:pt idx="47">
                  <c:v>1.9213520530345993</c:v>
                </c:pt>
                <c:pt idx="48">
                  <c:v>1.9322614202323725</c:v>
                </c:pt>
                <c:pt idx="49">
                  <c:v>1.9431555300115233</c:v>
                </c:pt>
                <c:pt idx="50">
                  <c:v>1.9550082504354602</c:v>
                </c:pt>
                <c:pt idx="51">
                  <c:v>1.9674190216099607</c:v>
                </c:pt>
                <c:pt idx="52">
                  <c:v>1.9797803987665192</c:v>
                </c:pt>
                <c:pt idx="53">
                  <c:v>1.9898466310814529</c:v>
                </c:pt>
                <c:pt idx="54">
                  <c:v>1.9983456627198486</c:v>
                </c:pt>
                <c:pt idx="55">
                  <c:v>2.0075021803983191</c:v>
                </c:pt>
                <c:pt idx="56">
                  <c:v>2.0166809619204615</c:v>
                </c:pt>
                <c:pt idx="57">
                  <c:v>2.0279867005965801</c:v>
                </c:pt>
                <c:pt idx="58">
                  <c:v>2.0379619284682358</c:v>
                </c:pt>
                <c:pt idx="59">
                  <c:v>2.0477679989195874</c:v>
                </c:pt>
                <c:pt idx="60">
                  <c:v>2.0559054704135069</c:v>
                </c:pt>
                <c:pt idx="61">
                  <c:v>2.0634482546397463</c:v>
                </c:pt>
                <c:pt idx="62">
                  <c:v>2.0715490084638417</c:v>
                </c:pt>
                <c:pt idx="63">
                  <c:v>2.0806029226663862</c:v>
                </c:pt>
                <c:pt idx="64">
                  <c:v>2.0899496346426845</c:v>
                </c:pt>
                <c:pt idx="65">
                  <c:v>2.0990803407472356</c:v>
                </c:pt>
                <c:pt idx="66">
                  <c:v>2.106951429152494</c:v>
                </c:pt>
                <c:pt idx="67">
                  <c:v>2.1132581403821891</c:v>
                </c:pt>
                <c:pt idx="68">
                  <c:v>2.1196796073724107</c:v>
                </c:pt>
                <c:pt idx="69">
                  <c:v>2.1282120870893779</c:v>
                </c:pt>
                <c:pt idx="70">
                  <c:v>2.1367680316055657</c:v>
                </c:pt>
                <c:pt idx="71">
                  <c:v>2.1447467421866282</c:v>
                </c:pt>
                <c:pt idx="72">
                  <c:v>2.1516737379026325</c:v>
                </c:pt>
                <c:pt idx="73">
                  <c:v>2.1577258894448721</c:v>
                </c:pt>
                <c:pt idx="74">
                  <c:v>2.1637030442147496</c:v>
                </c:pt>
                <c:pt idx="75">
                  <c:v>2.1710647410535886</c:v>
                </c:pt>
                <c:pt idx="76">
                  <c:v>2.1786614284503454</c:v>
                </c:pt>
                <c:pt idx="77">
                  <c:v>2.1859202491254996</c:v>
                </c:pt>
                <c:pt idx="78">
                  <c:v>2.1920291001240986</c:v>
                </c:pt>
                <c:pt idx="79">
                  <c:v>2.1973764945602667</c:v>
                </c:pt>
                <c:pt idx="80">
                  <c:v>2.2034964235641992</c:v>
                </c:pt>
                <c:pt idx="81">
                  <c:v>2.2102182043696823</c:v>
                </c:pt>
                <c:pt idx="82">
                  <c:v>2.2168448349555239</c:v>
                </c:pt>
                <c:pt idx="83">
                  <c:v>2.2230209753216297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Data_Compiled!$FK$1:$FK$2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Data_Compiled!$FV$7:$FV$81</c:f>
              <c:numCache>
                <c:formatCode>General</c:formatCode>
                <c:ptCount val="75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</c:numCache>
              <c:extLst xmlns:c15="http://schemas.microsoft.com/office/drawing/2012/chart"/>
            </c:numRef>
          </c:xVal>
          <c:yVal>
            <c:numRef>
              <c:f>Data_Compiled!$FW$7:$FW$81</c:f>
              <c:numCache>
                <c:formatCode>General</c:formatCode>
                <c:ptCount val="75"/>
                <c:pt idx="0">
                  <c:v>-0.29900753474609831</c:v>
                </c:pt>
                <c:pt idx="1">
                  <c:v>9.6107973242565134E-2</c:v>
                </c:pt>
                <c:pt idx="2">
                  <c:v>0.37566859408148467</c:v>
                </c:pt>
                <c:pt idx="3">
                  <c:v>0.51912065301507437</c:v>
                </c:pt>
                <c:pt idx="4">
                  <c:v>0.64034172403968215</c:v>
                </c:pt>
                <c:pt idx="5">
                  <c:v>0.74417238059127577</c:v>
                </c:pt>
                <c:pt idx="6">
                  <c:v>0.81174973944517548</c:v>
                </c:pt>
                <c:pt idx="7">
                  <c:v>0.87409369784635849</c:v>
                </c:pt>
                <c:pt idx="8">
                  <c:v>0.92506010860458643</c:v>
                </c:pt>
                <c:pt idx="9">
                  <c:v>0.97945899972557449</c:v>
                </c:pt>
                <c:pt idx="10">
                  <c:v>1.0329371145652324</c:v>
                </c:pt>
                <c:pt idx="11">
                  <c:v>1.0827064620353704</c:v>
                </c:pt>
                <c:pt idx="12">
                  <c:v>1.1273544206495045</c:v>
                </c:pt>
                <c:pt idx="13">
                  <c:v>1.1733135085874644</c:v>
                </c:pt>
                <c:pt idx="14">
                  <c:v>1.215021442241851</c:v>
                </c:pt>
                <c:pt idx="15">
                  <c:v>1.2559426154304554</c:v>
                </c:pt>
                <c:pt idx="16">
                  <c:v>1.2960807093996294</c:v>
                </c:pt>
                <c:pt idx="17">
                  <c:v>1.3303018982432331</c:v>
                </c:pt>
                <c:pt idx="18">
                  <c:v>1.3620225569354316</c:v>
                </c:pt>
                <c:pt idx="19">
                  <c:v>1.3914888776799648</c:v>
                </c:pt>
                <c:pt idx="20">
                  <c:v>1.4222926433422405</c:v>
                </c:pt>
                <c:pt idx="21">
                  <c:v>1.4491389422569232</c:v>
                </c:pt>
                <c:pt idx="22">
                  <c:v>1.4761922604316504</c:v>
                </c:pt>
                <c:pt idx="23">
                  <c:v>1.5025096600708079</c:v>
                </c:pt>
                <c:pt idx="24">
                  <c:v>1.5288608115666344</c:v>
                </c:pt>
                <c:pt idx="25">
                  <c:v>1.5546137304049061</c:v>
                </c:pt>
                <c:pt idx="26">
                  <c:v>1.5781225169190414</c:v>
                </c:pt>
                <c:pt idx="27">
                  <c:v>1.6011309970399503</c:v>
                </c:pt>
                <c:pt idx="28">
                  <c:v>1.6216919358666311</c:v>
                </c:pt>
                <c:pt idx="29">
                  <c:v>1.6412431581915117</c:v>
                </c:pt>
                <c:pt idx="30">
                  <c:v>1.6600031954373846</c:v>
                </c:pt>
                <c:pt idx="31">
                  <c:v>1.6796631019750894</c:v>
                </c:pt>
                <c:pt idx="32">
                  <c:v>1.6984933062094676</c:v>
                </c:pt>
                <c:pt idx="33">
                  <c:v>1.7160212874153955</c:v>
                </c:pt>
                <c:pt idx="34">
                  <c:v>1.7338684807627365</c:v>
                </c:pt>
                <c:pt idx="35">
                  <c:v>1.7525041362369131</c:v>
                </c:pt>
                <c:pt idx="36">
                  <c:v>1.7689397644107039</c:v>
                </c:pt>
                <c:pt idx="37">
                  <c:v>1.7847760898468112</c:v>
                </c:pt>
                <c:pt idx="38">
                  <c:v>1.8000552795718308</c:v>
                </c:pt>
                <c:pt idx="39">
                  <c:v>1.8148484271237038</c:v>
                </c:pt>
                <c:pt idx="40">
                  <c:v>1.8291218426372968</c:v>
                </c:pt>
                <c:pt idx="41">
                  <c:v>1.8433136683716165</c:v>
                </c:pt>
                <c:pt idx="42">
                  <c:v>1.8582271806749011</c:v>
                </c:pt>
                <c:pt idx="43">
                  <c:v>1.8718763194696755</c:v>
                </c:pt>
                <c:pt idx="44">
                  <c:v>1.8844325734453073</c:v>
                </c:pt>
                <c:pt idx="45">
                  <c:v>1.8976503134457783</c:v>
                </c:pt>
                <c:pt idx="46">
                  <c:v>1.9095062923736765</c:v>
                </c:pt>
                <c:pt idx="47">
                  <c:v>1.9207099496372435</c:v>
                </c:pt>
                <c:pt idx="48">
                  <c:v>1.9328829293341707</c:v>
                </c:pt>
                <c:pt idx="49">
                  <c:v>1.9444045711498956</c:v>
                </c:pt>
                <c:pt idx="50">
                  <c:v>1.9565498793413929</c:v>
                </c:pt>
                <c:pt idx="51">
                  <c:v>1.9677946179921706</c:v>
                </c:pt>
                <c:pt idx="52">
                  <c:v>1.9784601116932123</c:v>
                </c:pt>
                <c:pt idx="53">
                  <c:v>1.9883265263231009</c:v>
                </c:pt>
                <c:pt idx="54">
                  <c:v>1.998505410938358</c:v>
                </c:pt>
                <c:pt idx="55">
                  <c:v>2.0084399380690798</c:v>
                </c:pt>
                <c:pt idx="56">
                  <c:v>2.0178821753897163</c:v>
                </c:pt>
                <c:pt idx="57">
                  <c:v>2.0289084863917561</c:v>
                </c:pt>
                <c:pt idx="58">
                  <c:v>2.0379309749881092</c:v>
                </c:pt>
                <c:pt idx="59">
                  <c:v>2.0467797136019552</c:v>
                </c:pt>
                <c:pt idx="60">
                  <c:v>2.0554517908136409</c:v>
                </c:pt>
                <c:pt idx="61">
                  <c:v>2.0646632869541928</c:v>
                </c:pt>
                <c:pt idx="62">
                  <c:v>2.0732174346635355</c:v>
                </c:pt>
                <c:pt idx="63">
                  <c:v>2.082501601919271</c:v>
                </c:pt>
                <c:pt idx="64">
                  <c:v>2.0911533373835045</c:v>
                </c:pt>
                <c:pt idx="65">
                  <c:v>2.0989908352608948</c:v>
                </c:pt>
                <c:pt idx="66">
                  <c:v>2.1064511113883939</c:v>
                </c:pt>
                <c:pt idx="67">
                  <c:v>2.1140550951051726</c:v>
                </c:pt>
                <c:pt idx="68">
                  <c:v>2.1225053006361358</c:v>
                </c:pt>
                <c:pt idx="69">
                  <c:v>2.1303769868487503</c:v>
                </c:pt>
                <c:pt idx="70">
                  <c:v>2.1377236388242267</c:v>
                </c:pt>
                <c:pt idx="71">
                  <c:v>2.1449722818275494</c:v>
                </c:pt>
                <c:pt idx="72">
                  <c:v>2.1522685726315745</c:v>
                </c:pt>
                <c:pt idx="73">
                  <c:v>2.158710120867064</c:v>
                </c:pt>
                <c:pt idx="74">
                  <c:v>2.1659809549180631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Data_Compiled!$FY$1:$FY$2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Data_Compiled!$GJ$7:$GJ$84</c:f>
              <c:numCache>
                <c:formatCode>General</c:formatCode>
                <c:ptCount val="78"/>
                <c:pt idx="0">
                  <c:v>-1.7781512503836436</c:v>
                </c:pt>
                <c:pt idx="1">
                  <c:v>-1.4771212547196624</c:v>
                </c:pt>
                <c:pt idx="2">
                  <c:v>-1.3010299956639813</c:v>
                </c:pt>
                <c:pt idx="3">
                  <c:v>-1.1760912590556813</c:v>
                </c:pt>
                <c:pt idx="4">
                  <c:v>-1.0791812460476249</c:v>
                </c:pt>
                <c:pt idx="5">
                  <c:v>-1</c:v>
                </c:pt>
                <c:pt idx="6">
                  <c:v>-0.93305321036938682</c:v>
                </c:pt>
                <c:pt idx="7">
                  <c:v>-0.87506126339170009</c:v>
                </c:pt>
                <c:pt idx="8">
                  <c:v>-0.82390874094431876</c:v>
                </c:pt>
                <c:pt idx="9">
                  <c:v>-0.77815125038364363</c:v>
                </c:pt>
                <c:pt idx="10">
                  <c:v>-0.7367585652254186</c:v>
                </c:pt>
                <c:pt idx="11">
                  <c:v>-0.69897000433601875</c:v>
                </c:pt>
                <c:pt idx="12">
                  <c:v>-0.6642078980768068</c:v>
                </c:pt>
                <c:pt idx="13">
                  <c:v>-0.63202321470540557</c:v>
                </c:pt>
                <c:pt idx="14">
                  <c:v>-0.6020599913279624</c:v>
                </c:pt>
                <c:pt idx="15">
                  <c:v>-0.57403126772771884</c:v>
                </c:pt>
                <c:pt idx="16">
                  <c:v>-0.54770232900536975</c:v>
                </c:pt>
                <c:pt idx="17">
                  <c:v>-0.52287874528033762</c:v>
                </c:pt>
                <c:pt idx="18">
                  <c:v>-0.49939764943081472</c:v>
                </c:pt>
                <c:pt idx="19">
                  <c:v>-0.47712125471966244</c:v>
                </c:pt>
                <c:pt idx="20">
                  <c:v>-0.45593195564972439</c:v>
                </c:pt>
                <c:pt idx="21">
                  <c:v>-0.43572856956143741</c:v>
                </c:pt>
                <c:pt idx="22">
                  <c:v>-0.41642341436605079</c:v>
                </c:pt>
                <c:pt idx="23">
                  <c:v>-0.3979400086720376</c:v>
                </c:pt>
                <c:pt idx="24">
                  <c:v>-0.38021124171160603</c:v>
                </c:pt>
                <c:pt idx="25">
                  <c:v>-0.36317790241282566</c:v>
                </c:pt>
                <c:pt idx="26">
                  <c:v>-0.34678748622465633</c:v>
                </c:pt>
                <c:pt idx="27">
                  <c:v>-0.33099321904142442</c:v>
                </c:pt>
                <c:pt idx="28">
                  <c:v>-0.31575325248468755</c:v>
                </c:pt>
                <c:pt idx="29">
                  <c:v>-0.3010299956639812</c:v>
                </c:pt>
                <c:pt idx="30">
                  <c:v>-0.28678955654937099</c:v>
                </c:pt>
                <c:pt idx="31">
                  <c:v>-0.27300127206373764</c:v>
                </c:pt>
                <c:pt idx="32">
                  <c:v>-0.25963731050575611</c:v>
                </c:pt>
                <c:pt idx="33">
                  <c:v>-0.24667233334138852</c:v>
                </c:pt>
                <c:pt idx="34">
                  <c:v>-0.23408320603336796</c:v>
                </c:pt>
                <c:pt idx="35">
                  <c:v>-0.22184874961635639</c:v>
                </c:pt>
                <c:pt idx="36">
                  <c:v>-0.20994952631664862</c:v>
                </c:pt>
                <c:pt idx="37">
                  <c:v>-0.19836765376683349</c:v>
                </c:pt>
                <c:pt idx="38">
                  <c:v>-0.18708664335714442</c:v>
                </c:pt>
                <c:pt idx="39">
                  <c:v>-0.17609125905568127</c:v>
                </c:pt>
                <c:pt idx="40">
                  <c:v>-0.16536739366390812</c:v>
                </c:pt>
                <c:pt idx="41">
                  <c:v>-0.15490195998574319</c:v>
                </c:pt>
                <c:pt idx="42">
                  <c:v>-0.1446827948040571</c:v>
                </c:pt>
                <c:pt idx="43">
                  <c:v>-0.13469857389745624</c:v>
                </c:pt>
                <c:pt idx="44">
                  <c:v>-0.12493873660829995</c:v>
                </c:pt>
                <c:pt idx="45">
                  <c:v>-0.11539341870206959</c:v>
                </c:pt>
                <c:pt idx="46">
                  <c:v>-0.10605339244792618</c:v>
                </c:pt>
                <c:pt idx="47">
                  <c:v>-9.6910013008056392E-2</c:v>
                </c:pt>
                <c:pt idx="48">
                  <c:v>-8.795517035512998E-2</c:v>
                </c:pt>
                <c:pt idx="49">
                  <c:v>-7.9181246047624804E-2</c:v>
                </c:pt>
                <c:pt idx="50">
                  <c:v>-7.0581074285707285E-2</c:v>
                </c:pt>
                <c:pt idx="51">
                  <c:v>-6.2147906748844461E-2</c:v>
                </c:pt>
                <c:pt idx="52">
                  <c:v>-5.3875380782854601E-2</c:v>
                </c:pt>
                <c:pt idx="53">
                  <c:v>-4.5757490560675115E-2</c:v>
                </c:pt>
                <c:pt idx="54">
                  <c:v>-3.7788560889399803E-2</c:v>
                </c:pt>
                <c:pt idx="55">
                  <c:v>-2.9963223377443209E-2</c:v>
                </c:pt>
                <c:pt idx="56">
                  <c:v>-2.2276394711152253E-2</c:v>
                </c:pt>
                <c:pt idx="57">
                  <c:v>-1.4723256820706347E-2</c:v>
                </c:pt>
                <c:pt idx="58">
                  <c:v>-7.2992387414994656E-3</c:v>
                </c:pt>
                <c:pt idx="59">
                  <c:v>0</c:v>
                </c:pt>
                <c:pt idx="60">
                  <c:v>7.1785846271233758E-3</c:v>
                </c:pt>
                <c:pt idx="61">
                  <c:v>1.4240439114610193E-2</c:v>
                </c:pt>
                <c:pt idx="62">
                  <c:v>2.1189299069938092E-2</c:v>
                </c:pt>
                <c:pt idx="63">
                  <c:v>2.8028723600243534E-2</c:v>
                </c:pt>
                <c:pt idx="64">
                  <c:v>3.476210625921191E-2</c:v>
                </c:pt>
                <c:pt idx="65">
                  <c:v>4.1392685158225077E-2</c:v>
                </c:pt>
                <c:pt idx="66">
                  <c:v>4.7923552317182816E-2</c:v>
                </c:pt>
                <c:pt idx="67">
                  <c:v>5.4357662322592676E-2</c:v>
                </c:pt>
                <c:pt idx="68">
                  <c:v>6.069784035361165E-2</c:v>
                </c:pt>
                <c:pt idx="69">
                  <c:v>6.6946789630613221E-2</c:v>
                </c:pt>
                <c:pt idx="70">
                  <c:v>7.3107098335431664E-2</c:v>
                </c:pt>
                <c:pt idx="71">
                  <c:v>7.9181246047624818E-2</c:v>
                </c:pt>
                <c:pt idx="72">
                  <c:v>8.5171609736812232E-2</c:v>
                </c:pt>
                <c:pt idx="73">
                  <c:v>9.1080469347332577E-2</c:v>
                </c:pt>
                <c:pt idx="74">
                  <c:v>9.691001300805642E-2</c:v>
                </c:pt>
                <c:pt idx="75">
                  <c:v>0.10266234189714769</c:v>
                </c:pt>
                <c:pt idx="76">
                  <c:v>0.10833947478883819</c:v>
                </c:pt>
                <c:pt idx="77">
                  <c:v>0.11394335230683679</c:v>
                </c:pt>
              </c:numCache>
              <c:extLst xmlns:c15="http://schemas.microsoft.com/office/drawing/2012/chart"/>
            </c:numRef>
          </c:xVal>
          <c:yVal>
            <c:numRef>
              <c:f>Data_Compiled!$GK$7:$GK$84</c:f>
              <c:numCache>
                <c:formatCode>General</c:formatCode>
                <c:ptCount val="78"/>
                <c:pt idx="0">
                  <c:v>-0.14938708576979384</c:v>
                </c:pt>
                <c:pt idx="1">
                  <c:v>0.18717458780691001</c:v>
                </c:pt>
                <c:pt idx="2">
                  <c:v>0.30215790772617795</c:v>
                </c:pt>
                <c:pt idx="3">
                  <c:v>0.45649938767243126</c:v>
                </c:pt>
                <c:pt idx="4">
                  <c:v>0.56192607032987785</c:v>
                </c:pt>
                <c:pt idx="5">
                  <c:v>0.62943333999998086</c:v>
                </c:pt>
                <c:pt idx="6">
                  <c:v>0.70824307656271523</c:v>
                </c:pt>
                <c:pt idx="7">
                  <c:v>0.79224800080613422</c:v>
                </c:pt>
                <c:pt idx="8">
                  <c:v>0.84199971324295075</c:v>
                </c:pt>
                <c:pt idx="9">
                  <c:v>0.88411112445505369</c:v>
                </c:pt>
                <c:pt idx="10">
                  <c:v>0.93225987586571279</c:v>
                </c:pt>
                <c:pt idx="11">
                  <c:v>0.97780369234953923</c:v>
                </c:pt>
                <c:pt idx="12">
                  <c:v>1.0129964248588401</c:v>
                </c:pt>
                <c:pt idx="13">
                  <c:v>1.0583518520972119</c:v>
                </c:pt>
                <c:pt idx="14">
                  <c:v>1.092835599656349</c:v>
                </c:pt>
                <c:pt idx="15">
                  <c:v>1.1384377216078159</c:v>
                </c:pt>
                <c:pt idx="16">
                  <c:v>1.1714601126451305</c:v>
                </c:pt>
                <c:pt idx="17">
                  <c:v>1.1956597388785613</c:v>
                </c:pt>
                <c:pt idx="18">
                  <c:v>1.2284114588806769</c:v>
                </c:pt>
                <c:pt idx="19">
                  <c:v>1.2566222170120476</c:v>
                </c:pt>
                <c:pt idx="20">
                  <c:v>1.2862657317671167</c:v>
                </c:pt>
                <c:pt idx="21">
                  <c:v>1.3161089256762615</c:v>
                </c:pt>
                <c:pt idx="22">
                  <c:v>1.3364178107266336</c:v>
                </c:pt>
                <c:pt idx="23">
                  <c:v>1.3621613733427622</c:v>
                </c:pt>
                <c:pt idx="24">
                  <c:v>1.382232876895898</c:v>
                </c:pt>
                <c:pt idx="25">
                  <c:v>1.403003612770739</c:v>
                </c:pt>
                <c:pt idx="26">
                  <c:v>1.4236397036369195</c:v>
                </c:pt>
                <c:pt idx="27">
                  <c:v>1.4447971281964125</c:v>
                </c:pt>
                <c:pt idx="28">
                  <c:v>1.466258204136534</c:v>
                </c:pt>
                <c:pt idx="29">
                  <c:v>1.4915243734955332</c:v>
                </c:pt>
                <c:pt idx="30">
                  <c:v>1.5090335762707141</c:v>
                </c:pt>
                <c:pt idx="31">
                  <c:v>1.5252784486309805</c:v>
                </c:pt>
                <c:pt idx="32">
                  <c:v>1.5427071560087777</c:v>
                </c:pt>
                <c:pt idx="33">
                  <c:v>1.5617221027021171</c:v>
                </c:pt>
                <c:pt idx="34">
                  <c:v>1.58046526034257</c:v>
                </c:pt>
                <c:pt idx="35">
                  <c:v>1.5963874489187129</c:v>
                </c:pt>
                <c:pt idx="36">
                  <c:v>1.610700326390559</c:v>
                </c:pt>
                <c:pt idx="37">
                  <c:v>1.6250308326835574</c:v>
                </c:pt>
                <c:pt idx="38">
                  <c:v>1.6379731365262877</c:v>
                </c:pt>
                <c:pt idx="39">
                  <c:v>1.6510480775829628</c:v>
                </c:pt>
                <c:pt idx="40">
                  <c:v>1.6659649051316121</c:v>
                </c:pt>
                <c:pt idx="41">
                  <c:v>1.681164888164679</c:v>
                </c:pt>
                <c:pt idx="42">
                  <c:v>1.692997705635167</c:v>
                </c:pt>
                <c:pt idx="43">
                  <c:v>1.7049221181004377</c:v>
                </c:pt>
                <c:pt idx="44">
                  <c:v>1.7176965867475387</c:v>
                </c:pt>
                <c:pt idx="45">
                  <c:v>1.7312998170460718</c:v>
                </c:pt>
                <c:pt idx="46">
                  <c:v>1.744084798495668</c:v>
                </c:pt>
                <c:pt idx="47">
                  <c:v>1.7557723444108275</c:v>
                </c:pt>
                <c:pt idx="48">
                  <c:v>1.7653845828375168</c:v>
                </c:pt>
                <c:pt idx="49">
                  <c:v>1.7758329636657868</c:v>
                </c:pt>
                <c:pt idx="50">
                  <c:v>1.787065238190201</c:v>
                </c:pt>
                <c:pt idx="51">
                  <c:v>1.7976533538659534</c:v>
                </c:pt>
                <c:pt idx="52">
                  <c:v>1.8079897584327207</c:v>
                </c:pt>
                <c:pt idx="53">
                  <c:v>1.8181180768220848</c:v>
                </c:pt>
                <c:pt idx="54">
                  <c:v>1.8270377532971764</c:v>
                </c:pt>
                <c:pt idx="55">
                  <c:v>1.8375922572835579</c:v>
                </c:pt>
                <c:pt idx="56">
                  <c:v>1.8485151117943077</c:v>
                </c:pt>
                <c:pt idx="57">
                  <c:v>1.8586422192378536</c:v>
                </c:pt>
                <c:pt idx="58">
                  <c:v>1.8668432281027887</c:v>
                </c:pt>
                <c:pt idx="59">
                  <c:v>1.875702907872433</c:v>
                </c:pt>
                <c:pt idx="60">
                  <c:v>1.8841182376828198</c:v>
                </c:pt>
                <c:pt idx="61">
                  <c:v>1.8923423251712213</c:v>
                </c:pt>
                <c:pt idx="62">
                  <c:v>1.9017017355769092</c:v>
                </c:pt>
                <c:pt idx="63">
                  <c:v>1.9096223449002201</c:v>
                </c:pt>
                <c:pt idx="64">
                  <c:v>1.9171337131485569</c:v>
                </c:pt>
                <c:pt idx="65">
                  <c:v>1.9257361028737734</c:v>
                </c:pt>
                <c:pt idx="66">
                  <c:v>1.9346756933718889</c:v>
                </c:pt>
                <c:pt idx="67">
                  <c:v>1.9424726351667703</c:v>
                </c:pt>
                <c:pt idx="68">
                  <c:v>1.9492024507395784</c:v>
                </c:pt>
                <c:pt idx="69">
                  <c:v>1.9568147451020552</c:v>
                </c:pt>
                <c:pt idx="70">
                  <c:v>1.9640220645067474</c:v>
                </c:pt>
                <c:pt idx="71">
                  <c:v>1.9715322536521027</c:v>
                </c:pt>
                <c:pt idx="72">
                  <c:v>1.9780614275388104</c:v>
                </c:pt>
                <c:pt idx="73">
                  <c:v>1.9846576802385216</c:v>
                </c:pt>
                <c:pt idx="74">
                  <c:v>1.9916141831417751</c:v>
                </c:pt>
                <c:pt idx="75">
                  <c:v>1.9990638723036287</c:v>
                </c:pt>
                <c:pt idx="76">
                  <c:v>2.0060119956045313</c:v>
                </c:pt>
                <c:pt idx="77">
                  <c:v>2.0130641243303913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Data_Compiled!$GM$1:$GM$2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Data_Compiled!$GW$7:$GW$21</c:f>
              <c:numCache>
                <c:formatCode>General</c:formatCode>
                <c:ptCount val="15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Data_Compiled!$GX$7:$GX$21</c:f>
              <c:numCache>
                <c:formatCode>General</c:formatCode>
                <c:ptCount val="15"/>
                <c:pt idx="0">
                  <c:v>0.17220151829802385</c:v>
                </c:pt>
                <c:pt idx="1">
                  <c:v>0.61610691061782719</c:v>
                </c:pt>
                <c:pt idx="2">
                  <c:v>0.87580881045032988</c:v>
                </c:pt>
                <c:pt idx="3">
                  <c:v>1.0739513782472119</c:v>
                </c:pt>
                <c:pt idx="4">
                  <c:v>1.22568202203132</c:v>
                </c:pt>
                <c:pt idx="5">
                  <c:v>1.3514522284866142</c:v>
                </c:pt>
                <c:pt idx="6">
                  <c:v>1.4508668519315211</c:v>
                </c:pt>
                <c:pt idx="7">
                  <c:v>1.5405122831379421</c:v>
                </c:pt>
                <c:pt idx="8">
                  <c:v>1.6193392310704553</c:v>
                </c:pt>
                <c:pt idx="9">
                  <c:v>1.6898539414719413</c:v>
                </c:pt>
                <c:pt idx="10">
                  <c:v>1.7508558629416917</c:v>
                </c:pt>
                <c:pt idx="11">
                  <c:v>1.8054931472148621</c:v>
                </c:pt>
                <c:pt idx="12">
                  <c:v>1.855347940249686</c:v>
                </c:pt>
                <c:pt idx="13">
                  <c:v>1.9014408229511395</c:v>
                </c:pt>
                <c:pt idx="14">
                  <c:v>1.9426936223206182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Data_Compiled!$GZ$1:$GZ$2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Data_Compiled!$HI$7:$HI$34</c:f>
              <c:numCache>
                <c:formatCode>General</c:formatCode>
                <c:ptCount val="28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  <c:pt idx="19">
                  <c:v>0.12493873660829993</c:v>
                </c:pt>
                <c:pt idx="20">
                  <c:v>0.14612803567823801</c:v>
                </c:pt>
                <c:pt idx="21">
                  <c:v>0.16633142176652496</c:v>
                </c:pt>
                <c:pt idx="22">
                  <c:v>0.1856365769619116</c:v>
                </c:pt>
                <c:pt idx="23">
                  <c:v>0.20411998265592479</c:v>
                </c:pt>
                <c:pt idx="24">
                  <c:v>0.22184874961635639</c:v>
                </c:pt>
                <c:pt idx="25">
                  <c:v>0.23888208891513674</c:v>
                </c:pt>
                <c:pt idx="26">
                  <c:v>0.25527250510330607</c:v>
                </c:pt>
                <c:pt idx="27">
                  <c:v>0.27106677228653797</c:v>
                </c:pt>
              </c:numCache>
              <c:extLst xmlns:c15="http://schemas.microsoft.com/office/drawing/2012/chart"/>
            </c:numRef>
          </c:xVal>
          <c:yVal>
            <c:numRef>
              <c:f>Data_Compiled!$HJ$7:$HJ$34</c:f>
              <c:numCache>
                <c:formatCode>General</c:formatCode>
                <c:ptCount val="28"/>
                <c:pt idx="0">
                  <c:v>-0.14246531216895958</c:v>
                </c:pt>
                <c:pt idx="1">
                  <c:v>0.29538678108219596</c:v>
                </c:pt>
                <c:pt idx="2">
                  <c:v>0.53944510059275874</c:v>
                </c:pt>
                <c:pt idx="3">
                  <c:v>0.71203768110639476</c:v>
                </c:pt>
                <c:pt idx="4">
                  <c:v>0.85892000188163731</c:v>
                </c:pt>
                <c:pt idx="5">
                  <c:v>0.96522126422275145</c:v>
                </c:pt>
                <c:pt idx="6">
                  <c:v>1.0656292647691363</c:v>
                </c:pt>
                <c:pt idx="7">
                  <c:v>1.148563842835421</c:v>
                </c:pt>
                <c:pt idx="8">
                  <c:v>1.2246180043608275</c:v>
                </c:pt>
                <c:pt idx="9">
                  <c:v>1.2955742947546867</c:v>
                </c:pt>
                <c:pt idx="10">
                  <c:v>1.3593271785262595</c:v>
                </c:pt>
                <c:pt idx="11">
                  <c:v>1.4189272355792206</c:v>
                </c:pt>
                <c:pt idx="12">
                  <c:v>1.4741602566562926</c:v>
                </c:pt>
                <c:pt idx="13">
                  <c:v>1.525555423455784</c:v>
                </c:pt>
                <c:pt idx="14">
                  <c:v>1.5726654072342223</c:v>
                </c:pt>
                <c:pt idx="15">
                  <c:v>1.6166761076240532</c:v>
                </c:pt>
                <c:pt idx="16">
                  <c:v>1.6580112183921145</c:v>
                </c:pt>
                <c:pt idx="17">
                  <c:v>1.6965315033684725</c:v>
                </c:pt>
                <c:pt idx="18">
                  <c:v>1.73198859161361</c:v>
                </c:pt>
                <c:pt idx="19">
                  <c:v>1.7658323723309823</c:v>
                </c:pt>
                <c:pt idx="20">
                  <c:v>1.7968864594715375</c:v>
                </c:pt>
                <c:pt idx="21">
                  <c:v>1.8271195276436292</c:v>
                </c:pt>
                <c:pt idx="22">
                  <c:v>1.8556750121082459</c:v>
                </c:pt>
                <c:pt idx="23">
                  <c:v>1.8824605717625307</c:v>
                </c:pt>
                <c:pt idx="24">
                  <c:v>1.9079545977007901</c:v>
                </c:pt>
                <c:pt idx="25">
                  <c:v>1.9320486714990051</c:v>
                </c:pt>
                <c:pt idx="26">
                  <c:v>1.9552990990365466</c:v>
                </c:pt>
                <c:pt idx="27">
                  <c:v>1.9771977214327745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Data_Compiled!$HL$1:$HL$2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Data_Compiled!$HU$7:$HU$27</c:f>
              <c:numCache>
                <c:formatCode>General</c:formatCode>
                <c:ptCount val="21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  <c:pt idx="19">
                  <c:v>0.12493873660829993</c:v>
                </c:pt>
                <c:pt idx="20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Data_Compiled!$HV$7:$HV$27</c:f>
              <c:numCache>
                <c:formatCode>General</c:formatCode>
                <c:ptCount val="21"/>
                <c:pt idx="0">
                  <c:v>-0.2891587716414209</c:v>
                </c:pt>
                <c:pt idx="1">
                  <c:v>0.31808911745004675</c:v>
                </c:pt>
                <c:pt idx="2">
                  <c:v>0.66079539246145624</c:v>
                </c:pt>
                <c:pt idx="3">
                  <c:v>0.84781895815785291</c:v>
                </c:pt>
                <c:pt idx="4">
                  <c:v>0.99509197263306748</c:v>
                </c:pt>
                <c:pt idx="5">
                  <c:v>1.1242638961905449</c:v>
                </c:pt>
                <c:pt idx="6">
                  <c:v>1.2282286214610605</c:v>
                </c:pt>
                <c:pt idx="7">
                  <c:v>1.3166421399176065</c:v>
                </c:pt>
                <c:pt idx="8">
                  <c:v>1.4001979599451542</c:v>
                </c:pt>
                <c:pt idx="9">
                  <c:v>1.4739391520916012</c:v>
                </c:pt>
                <c:pt idx="10">
                  <c:v>1.538595869594837</c:v>
                </c:pt>
                <c:pt idx="11">
                  <c:v>1.5982975483260906</c:v>
                </c:pt>
                <c:pt idx="12">
                  <c:v>1.6512013032014852</c:v>
                </c:pt>
                <c:pt idx="13">
                  <c:v>1.701786063814269</c:v>
                </c:pt>
                <c:pt idx="14">
                  <c:v>1.7477789044967416</c:v>
                </c:pt>
                <c:pt idx="15">
                  <c:v>1.7887154229877453</c:v>
                </c:pt>
                <c:pt idx="16">
                  <c:v>1.8278466371521687</c:v>
                </c:pt>
                <c:pt idx="17">
                  <c:v>1.8639966740467342</c:v>
                </c:pt>
                <c:pt idx="18">
                  <c:v>1.8981071652596111</c:v>
                </c:pt>
                <c:pt idx="19">
                  <c:v>1.9306180372225101</c:v>
                </c:pt>
                <c:pt idx="20">
                  <c:v>1.9602375454989596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Data_Compiled!$HX$1:$HX$2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Data_Compiled!$IG$7:$IG$26</c:f>
              <c:numCache>
                <c:formatCode>General</c:formatCode>
                <c:ptCount val="20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  <c:pt idx="19">
                  <c:v>0.12493873660829993</c:v>
                </c:pt>
              </c:numCache>
              <c:extLst xmlns:c15="http://schemas.microsoft.com/office/drawing/2012/chart"/>
            </c:numRef>
          </c:xVal>
          <c:yVal>
            <c:numRef>
              <c:f>Data_Compiled!$IH$7:$IH$26</c:f>
              <c:numCache>
                <c:formatCode>General</c:formatCode>
                <c:ptCount val="20"/>
                <c:pt idx="0">
                  <c:v>0.12801166728791774</c:v>
                </c:pt>
                <c:pt idx="1">
                  <c:v>0.49682730161532485</c:v>
                </c:pt>
                <c:pt idx="2">
                  <c:v>0.7386997587654397</c:v>
                </c:pt>
                <c:pt idx="3">
                  <c:v>0.92244089020594777</c:v>
                </c:pt>
                <c:pt idx="4">
                  <c:v>1.0640743403631345</c:v>
                </c:pt>
                <c:pt idx="5">
                  <c:v>1.1806967263859249</c:v>
                </c:pt>
                <c:pt idx="6">
                  <c:v>1.2815254764436657</c:v>
                </c:pt>
                <c:pt idx="7">
                  <c:v>1.3732768483041684</c:v>
                </c:pt>
                <c:pt idx="8">
                  <c:v>1.4542496200762427</c:v>
                </c:pt>
                <c:pt idx="9">
                  <c:v>1.5250392408079576</c:v>
                </c:pt>
                <c:pt idx="10">
                  <c:v>1.58972095070543</c:v>
                </c:pt>
                <c:pt idx="11">
                  <c:v>1.6493302311640363</c:v>
                </c:pt>
                <c:pt idx="12">
                  <c:v>1.7030222060680216</c:v>
                </c:pt>
                <c:pt idx="13">
                  <c:v>1.7507889451804401</c:v>
                </c:pt>
                <c:pt idx="14">
                  <c:v>1.7962264040627509</c:v>
                </c:pt>
                <c:pt idx="15">
                  <c:v>1.8385583226497852</c:v>
                </c:pt>
                <c:pt idx="16">
                  <c:v>1.8768621885307988</c:v>
                </c:pt>
                <c:pt idx="17">
                  <c:v>1.9138899398038896</c:v>
                </c:pt>
                <c:pt idx="18">
                  <c:v>1.9475080614776394</c:v>
                </c:pt>
                <c:pt idx="19">
                  <c:v>1.9793834470904825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Data_Compiled!$IJ$1:$IJ$2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Data_Compiled!$IS$7:$IS$25</c:f>
              <c:numCache>
                <c:formatCode>General</c:formatCode>
                <c:ptCount val="19"/>
                <c:pt idx="0">
                  <c:v>-1.1760912590556813</c:v>
                </c:pt>
                <c:pt idx="1">
                  <c:v>-0.87506126339170009</c:v>
                </c:pt>
                <c:pt idx="2">
                  <c:v>-0.69897000433601875</c:v>
                </c:pt>
                <c:pt idx="3">
                  <c:v>-0.57403126772771884</c:v>
                </c:pt>
                <c:pt idx="4">
                  <c:v>-0.47712125471966244</c:v>
                </c:pt>
                <c:pt idx="5">
                  <c:v>-0.3979400086720376</c:v>
                </c:pt>
                <c:pt idx="6">
                  <c:v>-0.33099321904142442</c:v>
                </c:pt>
                <c:pt idx="7">
                  <c:v>-0.27300127206373764</c:v>
                </c:pt>
                <c:pt idx="8">
                  <c:v>-0.22184874961635639</c:v>
                </c:pt>
                <c:pt idx="9">
                  <c:v>-0.17609125905568127</c:v>
                </c:pt>
                <c:pt idx="10">
                  <c:v>-0.13469857389745624</c:v>
                </c:pt>
                <c:pt idx="11">
                  <c:v>-9.6910013008056392E-2</c:v>
                </c:pt>
                <c:pt idx="12">
                  <c:v>-6.2147906748844461E-2</c:v>
                </c:pt>
                <c:pt idx="13">
                  <c:v>-2.9963223377443209E-2</c:v>
                </c:pt>
                <c:pt idx="14">
                  <c:v>0</c:v>
                </c:pt>
                <c:pt idx="15">
                  <c:v>2.8028723600243534E-2</c:v>
                </c:pt>
                <c:pt idx="16">
                  <c:v>5.4357662322592676E-2</c:v>
                </c:pt>
                <c:pt idx="17">
                  <c:v>7.9181246047624818E-2</c:v>
                </c:pt>
                <c:pt idx="18">
                  <c:v>0.10266234189714769</c:v>
                </c:pt>
              </c:numCache>
              <c:extLst xmlns:c15="http://schemas.microsoft.com/office/drawing/2012/chart"/>
            </c:numRef>
          </c:xVal>
          <c:yVal>
            <c:numRef>
              <c:f>Data_Compiled!$IT$7:$IT$25</c:f>
              <c:numCache>
                <c:formatCode>General</c:formatCode>
                <c:ptCount val="19"/>
                <c:pt idx="0">
                  <c:v>9.3310820501879027E-2</c:v>
                </c:pt>
                <c:pt idx="1">
                  <c:v>0.49668567382263873</c:v>
                </c:pt>
                <c:pt idx="2">
                  <c:v>0.71742768378548727</c:v>
                </c:pt>
                <c:pt idx="3">
                  <c:v>0.90806795529448747</c:v>
                </c:pt>
                <c:pt idx="4">
                  <c:v>1.0566206984397208</c:v>
                </c:pt>
                <c:pt idx="5">
                  <c:v>1.1696904020118444</c:v>
                </c:pt>
                <c:pt idx="6">
                  <c:v>1.2762251228050725</c:v>
                </c:pt>
                <c:pt idx="7">
                  <c:v>1.3688050920666541</c:v>
                </c:pt>
                <c:pt idx="8">
                  <c:v>1.4535737941480553</c:v>
                </c:pt>
                <c:pt idx="9">
                  <c:v>1.522260177757994</c:v>
                </c:pt>
                <c:pt idx="10">
                  <c:v>1.5863764605692949</c:v>
                </c:pt>
                <c:pt idx="11">
                  <c:v>1.644712326535956</c:v>
                </c:pt>
                <c:pt idx="12">
                  <c:v>1.6994683471427403</c:v>
                </c:pt>
                <c:pt idx="13">
                  <c:v>1.747418765944478</c:v>
                </c:pt>
                <c:pt idx="14">
                  <c:v>1.7914935137733219</c:v>
                </c:pt>
                <c:pt idx="15">
                  <c:v>1.8331307231716822</c:v>
                </c:pt>
                <c:pt idx="16">
                  <c:v>1.8735852631195067</c:v>
                </c:pt>
                <c:pt idx="17">
                  <c:v>1.9097030097663559</c:v>
                </c:pt>
                <c:pt idx="18">
                  <c:v>1.94366071057016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63744"/>
        <c:axId val="415164136"/>
        <c:extLst/>
      </c:scatterChart>
      <c:valAx>
        <c:axId val="41516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log(t)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64136"/>
        <c:crosses val="autoZero"/>
        <c:crossBetween val="midCat"/>
      </c:valAx>
      <c:valAx>
        <c:axId val="415164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log(x)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1637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Threshold_Test!$I$2</c:f>
              <c:strCache>
                <c:ptCount val="1"/>
                <c:pt idx="0">
                  <c:v>Ave 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Threshold_Test!$I$3:$I$24</c:f>
              <c:numCache>
                <c:formatCode>General</c:formatCode>
                <c:ptCount val="22"/>
                <c:pt idx="0">
                  <c:v>77.887809152515104</c:v>
                </c:pt>
                <c:pt idx="1">
                  <c:v>78.426464632015993</c:v>
                </c:pt>
                <c:pt idx="2">
                  <c:v>80.345207457932773</c:v>
                </c:pt>
                <c:pt idx="3">
                  <c:v>82.17031005037704</c:v>
                </c:pt>
                <c:pt idx="4">
                  <c:v>84.612084135538112</c:v>
                </c:pt>
                <c:pt idx="5">
                  <c:v>87.260756629148418</c:v>
                </c:pt>
                <c:pt idx="6">
                  <c:v>89.650189316844333</c:v>
                </c:pt>
                <c:pt idx="7">
                  <c:v>92.271620376887867</c:v>
                </c:pt>
                <c:pt idx="8">
                  <c:v>95.436836677607914</c:v>
                </c:pt>
                <c:pt idx="9">
                  <c:v>98.457396119014732</c:v>
                </c:pt>
                <c:pt idx="10">
                  <c:v>102.4747491515794</c:v>
                </c:pt>
                <c:pt idx="11">
                  <c:v>104.81124940977789</c:v>
                </c:pt>
                <c:pt idx="12">
                  <c:v>108.6266223942402</c:v>
                </c:pt>
                <c:pt idx="13">
                  <c:v>111.90525483396704</c:v>
                </c:pt>
                <c:pt idx="14">
                  <c:v>115.46561666203152</c:v>
                </c:pt>
                <c:pt idx="15">
                  <c:v>119.32237499346144</c:v>
                </c:pt>
                <c:pt idx="16">
                  <c:v>122.78855313577891</c:v>
                </c:pt>
                <c:pt idx="17">
                  <c:v>126.67217224503875</c:v>
                </c:pt>
                <c:pt idx="18">
                  <c:v>130.46185471778594</c:v>
                </c:pt>
                <c:pt idx="19">
                  <c:v>134.18039645301184</c:v>
                </c:pt>
                <c:pt idx="20">
                  <c:v>137.9721247929871</c:v>
                </c:pt>
                <c:pt idx="21">
                  <c:v>142.77485069042987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Threshold_Test!$J$2</c:f>
              <c:strCache>
                <c:ptCount val="1"/>
                <c:pt idx="0">
                  <c:v>Ave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Threshold_Test!$J$3:$J$24</c:f>
              <c:numCache>
                <c:formatCode>General</c:formatCode>
                <c:ptCount val="22"/>
                <c:pt idx="0">
                  <c:v>77.762249202400014</c:v>
                </c:pt>
                <c:pt idx="1">
                  <c:v>78.795536990351664</c:v>
                </c:pt>
                <c:pt idx="2">
                  <c:v>80.668599167054381</c:v>
                </c:pt>
                <c:pt idx="3">
                  <c:v>82.563046793076865</c:v>
                </c:pt>
                <c:pt idx="4">
                  <c:v>84.993512104170406</c:v>
                </c:pt>
                <c:pt idx="5">
                  <c:v>87.523275144096104</c:v>
                </c:pt>
                <c:pt idx="6">
                  <c:v>89.874893060224906</c:v>
                </c:pt>
                <c:pt idx="7">
                  <c:v>92.507269083846523</c:v>
                </c:pt>
                <c:pt idx="8">
                  <c:v>95.895254894424099</c:v>
                </c:pt>
                <c:pt idx="9">
                  <c:v>98.957523930738745</c:v>
                </c:pt>
                <c:pt idx="10">
                  <c:v>101.72052782645858</c:v>
                </c:pt>
                <c:pt idx="11">
                  <c:v>105.06388923875144</c:v>
                </c:pt>
                <c:pt idx="12">
                  <c:v>108.93330251654831</c:v>
                </c:pt>
                <c:pt idx="13">
                  <c:v>112.129528583945</c:v>
                </c:pt>
                <c:pt idx="14">
                  <c:v>115.66797036134301</c:v>
                </c:pt>
                <c:pt idx="15">
                  <c:v>119.44989552517087</c:v>
                </c:pt>
                <c:pt idx="16">
                  <c:v>122.97518852130924</c:v>
                </c:pt>
                <c:pt idx="17">
                  <c:v>126.82116274652287</c:v>
                </c:pt>
                <c:pt idx="18">
                  <c:v>130.84688733303793</c:v>
                </c:pt>
                <c:pt idx="19">
                  <c:v>134.57295157641173</c:v>
                </c:pt>
                <c:pt idx="20">
                  <c:v>138.31296945716031</c:v>
                </c:pt>
                <c:pt idx="21">
                  <c:v>142.39358897056573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9208"/>
        <c:axId val="414268816"/>
      </c:scatterChart>
      <c:valAx>
        <c:axId val="414269208"/>
        <c:scaling>
          <c:orientation val="minMax"/>
          <c:min val="0.2670000000000000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8816"/>
        <c:crosses val="autoZero"/>
        <c:crossBetween val="midCat"/>
      </c:valAx>
      <c:valAx>
        <c:axId val="41426881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915770924172"/>
          <c:y val="0.93853603634022587"/>
          <c:w val="0.45368513519988501"/>
          <c:h val="3.85937521103172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tabSelected="1" zoomScale="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1</xdr:row>
      <xdr:rowOff>114299</xdr:rowOff>
    </xdr:from>
    <xdr:to>
      <xdr:col>25</xdr:col>
      <xdr:colOff>466725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Experiments/PNG/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/../../Experiments/PNG/Drop_06264_DropletJumpWedge_water_Type_4mL_L_420grit_U_320grit_Surfaces_2deg_Inclination_dry_1" TargetMode="External"/><Relationship Id="rId7" Type="http://schemas.openxmlformats.org/officeDocument/2006/relationships/hyperlink" Target="../../../Experiments/PNG/Drop_06284_DropletJumpWedge_water_Type_2mL_L_400grit_U_320grit_Surfaces_4deg_Inclination_dry_1" TargetMode="External"/><Relationship Id="rId12" Type="http://schemas.openxmlformats.org/officeDocument/2006/relationships/hyperlink" Target="../../../Experiments/PNG/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/../../Experiments/PNG/Drop_06263_DropletJumpWedge_water_Type_3mL_L_420grit_U_320grit_Surfaces_2deg_Inclination_dry_1" TargetMode="External"/><Relationship Id="rId16" Type="http://schemas.openxmlformats.org/officeDocument/2006/relationships/hyperlink" Target="../../../Experiments/PNG/Drop_06290_DropletJumpWedge_water_Type_3mL_L_400grit_U_320grit_Surfaces_2deg_Inclination_dry_1" TargetMode="External"/><Relationship Id="rId1" Type="http://schemas.openxmlformats.org/officeDocument/2006/relationships/hyperlink" Target="..\..\..\Experiments\PNG\Drop_06262_DropletJumpWedge_water_Type_2mL_L_420grit_U_320grit_Surfaces_2deg_Inclination_dry_1" TargetMode="External"/><Relationship Id="rId6" Type="http://schemas.openxmlformats.org/officeDocument/2006/relationships/hyperlink" Target="../../../Experiments/PNG/Drop_06282_DropletJumpWedge_water_Type_4mL_L_400grit_U_320grit_Surfaces_6deg_Inclination_dry_1" TargetMode="External"/><Relationship Id="rId11" Type="http://schemas.openxmlformats.org/officeDocument/2006/relationships/hyperlink" Target="..\..\..\Experiments\PNG\Drop_06334_DropletJumpWedge_water_Type_2mL_320grit_Surfaces_4Deg_FullAngle_dry_1" TargetMode="External"/><Relationship Id="rId5" Type="http://schemas.openxmlformats.org/officeDocument/2006/relationships/hyperlink" Target="../../../Experiments/PNG/Drop_06281_DropletJumpWedge_water_Type_3mL_L_400grit_U_320grit_Surfaces_6deg_Inclination_dry_1" TargetMode="External"/><Relationship Id="rId15" Type="http://schemas.openxmlformats.org/officeDocument/2006/relationships/hyperlink" Target="../../../Experiments/PNG/Drop_06288_DropletJumpWedge_water_Type_2mL_L_400grit_U_320grit_Surfaces_2deg_Inclination_dry_1" TargetMode="External"/><Relationship Id="rId10" Type="http://schemas.openxmlformats.org/officeDocument/2006/relationships/hyperlink" Target="../../../Experiments/PNG/Drop_06333_DropletJumpWedge_water_Type_2mL_320grit_Surfaces_4Deg_FullAngle_dry_1" TargetMode="External"/><Relationship Id="rId4" Type="http://schemas.openxmlformats.org/officeDocument/2006/relationships/hyperlink" Target="../../../Experiments/PNG/Drop_06278_DropletJumpWedge_water_Type_2mL_L_400grit_U_320grit_Surfaces_6deg_Inclination_dry_1" TargetMode="External"/><Relationship Id="rId9" Type="http://schemas.openxmlformats.org/officeDocument/2006/relationships/hyperlink" Target="../../../Experiments/PNG/Drop_06286_DropletJumpWedge_water_Type_4mL_L_400grit_U_320grit_Surfaces_4deg_Inclination_dry_1" TargetMode="External"/><Relationship Id="rId14" Type="http://schemas.openxmlformats.org/officeDocument/2006/relationships/hyperlink" Target="../../../Experiments/PNG/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="85" zoomScaleNormal="85" workbookViewId="0">
      <selection activeCell="B17" sqref="B17:B20"/>
    </sheetView>
  </sheetViews>
  <sheetFormatPr defaultRowHeight="15.75" x14ac:dyDescent="0.25"/>
  <cols>
    <col min="1" max="5" width="20.625" style="1" customWidth="1"/>
    <col min="6" max="6" width="23.25" style="1" bestFit="1" customWidth="1"/>
    <col min="7" max="7" width="23.25" style="99" customWidth="1"/>
    <col min="8" max="8" width="27.125" style="1" bestFit="1" customWidth="1"/>
    <col min="9" max="9" width="20.625" style="1" customWidth="1"/>
    <col min="10" max="10" width="24.625" style="1" bestFit="1" customWidth="1"/>
    <col min="11" max="11" width="23.75" style="1" bestFit="1" customWidth="1"/>
    <col min="12" max="12" width="22.125" style="1" bestFit="1" customWidth="1"/>
    <col min="13" max="13" width="28.125" style="1" customWidth="1"/>
    <col min="14" max="14" width="23.25" style="1" bestFit="1" customWidth="1"/>
    <col min="15" max="15" width="27.125" style="1" bestFit="1" customWidth="1"/>
    <col min="16" max="16" width="22.25" style="1" customWidth="1"/>
    <col min="17" max="17" width="28.125" style="1" bestFit="1" customWidth="1"/>
    <col min="18" max="18" width="19.625" style="1" bestFit="1" customWidth="1"/>
    <col min="19" max="19" width="3.5" style="73" customWidth="1"/>
    <col min="20" max="20" width="16.75" style="1" bestFit="1" customWidth="1"/>
    <col min="21" max="21" width="20.75" style="1" bestFit="1" customWidth="1"/>
    <col min="22" max="22" width="23.25" style="1" bestFit="1" customWidth="1"/>
    <col min="23" max="23" width="4.625" style="73" customWidth="1"/>
    <col min="24" max="24" width="22.125" style="1" bestFit="1" customWidth="1"/>
    <col min="25" max="32" width="15.25" style="1" customWidth="1"/>
    <col min="33" max="16384" width="9" style="1"/>
  </cols>
  <sheetData>
    <row r="1" spans="1:34" ht="27" customHeight="1" thickBo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T1" s="15" t="s">
        <v>42</v>
      </c>
      <c r="U1" s="15" t="s">
        <v>43</v>
      </c>
      <c r="V1" s="15" t="s">
        <v>44</v>
      </c>
      <c r="X1" s="41"/>
      <c r="Y1" s="104" t="s">
        <v>94</v>
      </c>
      <c r="Z1" s="105"/>
      <c r="AA1" s="104" t="s">
        <v>79</v>
      </c>
      <c r="AB1" s="105"/>
      <c r="AC1" s="104" t="s">
        <v>80</v>
      </c>
      <c r="AD1" s="105"/>
      <c r="AE1" s="104" t="s">
        <v>81</v>
      </c>
      <c r="AF1" s="105"/>
    </row>
    <row r="2" spans="1:34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3" t="s">
        <v>133</v>
      </c>
      <c r="H2" s="68" t="s">
        <v>6</v>
      </c>
      <c r="I2" s="68" t="s">
        <v>62</v>
      </c>
      <c r="J2" s="68" t="s">
        <v>7</v>
      </c>
      <c r="K2" s="68" t="s">
        <v>63</v>
      </c>
      <c r="L2" s="68" t="s">
        <v>73</v>
      </c>
      <c r="M2" s="68" t="s">
        <v>78</v>
      </c>
      <c r="N2" s="68" t="s">
        <v>115</v>
      </c>
      <c r="O2" s="3" t="s">
        <v>2</v>
      </c>
      <c r="P2" s="3" t="s">
        <v>3</v>
      </c>
      <c r="Q2" s="69" t="s">
        <v>4</v>
      </c>
      <c r="R2" s="68" t="s">
        <v>76</v>
      </c>
      <c r="T2" s="6">
        <v>1</v>
      </c>
      <c r="U2" s="6">
        <f>((T2*1000)/(PI()*5.34))^(1/2)</f>
        <v>7.7206601348791972</v>
      </c>
      <c r="V2" s="6">
        <f>U2*2</f>
        <v>15.441320269758394</v>
      </c>
      <c r="X2" s="42" t="s">
        <v>82</v>
      </c>
      <c r="Y2" s="45">
        <v>0.749</v>
      </c>
      <c r="Z2" s="42">
        <v>0.749</v>
      </c>
      <c r="AA2" s="45">
        <v>1.1539999999999999</v>
      </c>
      <c r="AB2" s="42">
        <f>AA2</f>
        <v>1.1539999999999999</v>
      </c>
      <c r="AC2" s="45">
        <v>0.748</v>
      </c>
      <c r="AD2" s="42">
        <f>AC2</f>
        <v>0.748</v>
      </c>
      <c r="AE2" s="45">
        <v>0.76500000000000001</v>
      </c>
      <c r="AF2" s="42">
        <f>AE2</f>
        <v>0.76500000000000001</v>
      </c>
      <c r="AG2" s="35"/>
      <c r="AH2" s="35"/>
    </row>
    <row r="3" spans="1:34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99">
        <f>((1000*F3)/(2*PI()*TAN(R3)))^(1/3)</f>
        <v>31.062181249052003</v>
      </c>
      <c r="H3" s="1">
        <v>1.2170000000000001</v>
      </c>
      <c r="I3" s="20">
        <f t="shared" ref="I3:I20" si="0">(D3/2)*Q3</f>
        <v>2.7752464584541467</v>
      </c>
      <c r="J3" s="5">
        <f>AVERAGE($H$3:$H$5)</f>
        <v>1.1903333333333335</v>
      </c>
      <c r="K3" s="20">
        <f t="shared" ref="K3:K20" si="1">I3/TAN((H3/2)*(PI()/180))</f>
        <v>261.30473429340645</v>
      </c>
      <c r="L3" s="20">
        <f t="shared" ref="L3:L20" si="2">(((3*F3*1000)/(4*PI()))^(1/3))/TAN(R3)</f>
        <v>735.91250596225757</v>
      </c>
      <c r="M3" s="20">
        <f t="shared" ref="M3:M20" si="3">((3*F3*0.000001)/(4*PI()))^(2/3)</f>
        <v>6.1088705771085761E-5</v>
      </c>
      <c r="N3" s="20">
        <f t="shared" ref="N3:N20" si="4">((1000*K3*0.001*M3)/(0.07*TAN(R3)))^(1/2)</f>
        <v>4.6337003100219203</v>
      </c>
      <c r="O3" s="1">
        <v>100</v>
      </c>
      <c r="P3" s="4">
        <v>1207.0999999999999</v>
      </c>
      <c r="Q3" s="1">
        <f>O3/P3</f>
        <v>8.2843177864302883E-2</v>
      </c>
      <c r="R3" s="1">
        <f>(H3*(PI()/180))/2</f>
        <v>1.0620328498385496E-2</v>
      </c>
      <c r="T3" s="6">
        <v>2</v>
      </c>
      <c r="U3" s="6">
        <f t="shared" ref="U3:U19" si="5">((T3*1000)/(PI()*5.34))^(1/2)</f>
        <v>10.91866227321945</v>
      </c>
      <c r="V3" s="6">
        <f t="shared" ref="V3:V19" si="6">U3*2</f>
        <v>21.8373245464389</v>
      </c>
      <c r="X3" s="42" t="s">
        <v>90</v>
      </c>
      <c r="Y3" s="42" t="s">
        <v>88</v>
      </c>
      <c r="Z3" s="42" t="s">
        <v>89</v>
      </c>
      <c r="AA3" s="42" t="s">
        <v>88</v>
      </c>
      <c r="AB3" s="42" t="s">
        <v>89</v>
      </c>
      <c r="AC3" s="42" t="s">
        <v>88</v>
      </c>
      <c r="AD3" s="42" t="s">
        <v>89</v>
      </c>
      <c r="AE3" s="42" t="s">
        <v>88</v>
      </c>
      <c r="AF3" s="43" t="s">
        <v>89</v>
      </c>
      <c r="AG3" s="35"/>
      <c r="AH3" s="35"/>
    </row>
    <row r="4" spans="1:34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99">
        <f t="shared" ref="G4:G20" si="7">((1000*F4)/(2*PI()*TAN(R4)))^(1/3)</f>
        <v>35.674973000181623</v>
      </c>
      <c r="H4" s="1">
        <f>0.391+0.814</f>
        <v>1.2050000000000001</v>
      </c>
      <c r="I4" s="20">
        <f t="shared" si="0"/>
        <v>2.9931718267701806</v>
      </c>
      <c r="J4" s="5">
        <f>AVERAGE($H$3:$H$5)</f>
        <v>1.1903333333333335</v>
      </c>
      <c r="K4" s="20">
        <f t="shared" si="1"/>
        <v>284.63035975243389</v>
      </c>
      <c r="L4" s="20">
        <f t="shared" si="2"/>
        <v>850.79929510251407</v>
      </c>
      <c r="M4" s="20">
        <f t="shared" si="3"/>
        <v>8.0048849966466232E-5</v>
      </c>
      <c r="N4" s="20">
        <f t="shared" si="4"/>
        <v>5.5634466244107452</v>
      </c>
      <c r="O4" s="1">
        <v>100</v>
      </c>
      <c r="P4" s="4">
        <v>1069.0999999999999</v>
      </c>
      <c r="Q4" s="1">
        <f t="shared" ref="Q4:Q20" si="8">O4/P4</f>
        <v>9.3536619586568143E-2</v>
      </c>
      <c r="R4" s="101">
        <f t="shared" ref="R4:R20" si="9">(H4*(PI()/180))/2</f>
        <v>1.0515608743265837E-2</v>
      </c>
      <c r="T4" s="6">
        <v>3</v>
      </c>
      <c r="U4" s="6">
        <f t="shared" si="5"/>
        <v>13.372575621582349</v>
      </c>
      <c r="V4" s="6">
        <f t="shared" si="6"/>
        <v>26.745151243164699</v>
      </c>
      <c r="X4" s="43" t="s">
        <v>83</v>
      </c>
      <c r="Y4" s="39">
        <f>148.519-Y2</f>
        <v>147.77000000000001</v>
      </c>
      <c r="Z4" s="39">
        <f>180-(35.789-Z$2)</f>
        <v>144.96</v>
      </c>
      <c r="AA4" s="39">
        <f>156.337-AA2</f>
        <v>155.18299999999999</v>
      </c>
      <c r="AB4" s="39">
        <f>180-(33.064-AB2)</f>
        <v>148.09</v>
      </c>
      <c r="AC4" s="39">
        <f>148.473-AC2</f>
        <v>147.72500000000002</v>
      </c>
      <c r="AD4" s="39">
        <f>180-(28.223-AD2)</f>
        <v>152.52500000000001</v>
      </c>
      <c r="AE4" s="39">
        <f>143.59-AE2</f>
        <v>142.82500000000002</v>
      </c>
      <c r="AF4" s="39">
        <f>180-25.447+AF2</f>
        <v>155.31799999999998</v>
      </c>
    </row>
    <row r="5" spans="1:34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99">
        <f t="shared" si="7"/>
        <v>39.893247296111333</v>
      </c>
      <c r="H5" s="1">
        <f>0.319+0.83</f>
        <v>1.149</v>
      </c>
      <c r="I5" s="20">
        <f t="shared" si="0"/>
        <v>2.8409090909090904</v>
      </c>
      <c r="J5" s="5">
        <f>AVERAGE($H$3:$H$5)</f>
        <v>1.1903333333333335</v>
      </c>
      <c r="K5" s="20">
        <f t="shared" si="1"/>
        <v>283.31879176404539</v>
      </c>
      <c r="L5" s="20">
        <f t="shared" si="2"/>
        <v>982.06862964014203</v>
      </c>
      <c r="M5" s="20">
        <f t="shared" si="3"/>
        <v>9.6972275804397298E-5</v>
      </c>
      <c r="N5" s="20">
        <f t="shared" si="4"/>
        <v>6.2563564861887011</v>
      </c>
      <c r="O5" s="1">
        <v>100</v>
      </c>
      <c r="P5" s="4">
        <v>1214.4000000000001</v>
      </c>
      <c r="Q5" s="1">
        <f t="shared" si="8"/>
        <v>8.2345191040843202E-2</v>
      </c>
      <c r="R5" s="101">
        <f t="shared" si="9"/>
        <v>1.0026916552707424E-2</v>
      </c>
      <c r="T5" s="6">
        <v>4</v>
      </c>
      <c r="U5" s="6">
        <f t="shared" si="5"/>
        <v>15.441320269758394</v>
      </c>
      <c r="V5" s="6">
        <f t="shared" si="6"/>
        <v>30.882640539516789</v>
      </c>
      <c r="X5" s="43" t="s">
        <v>84</v>
      </c>
      <c r="Y5" s="39">
        <f>160.98-Y2</f>
        <v>160.23099999999999</v>
      </c>
      <c r="Z5" s="39">
        <f>180-(45.789-Z$2)</f>
        <v>134.96</v>
      </c>
      <c r="AA5" s="39">
        <f>144.97-AA2</f>
        <v>143.816</v>
      </c>
      <c r="AB5" s="39">
        <f>180-(41.56-AB2)</f>
        <v>139.59399999999999</v>
      </c>
      <c r="AC5" s="39">
        <f>150.302-AC2</f>
        <v>149.554</v>
      </c>
      <c r="AD5" s="39">
        <f>180-(37.44-AD2)</f>
        <v>143.30799999999999</v>
      </c>
      <c r="AE5" s="39">
        <f>154.832-AE2</f>
        <v>154.06700000000001</v>
      </c>
      <c r="AF5" s="39">
        <f>180-38.938+AF2</f>
        <v>141.827</v>
      </c>
    </row>
    <row r="6" spans="1:34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99">
        <f t="shared" si="7"/>
        <v>16.784749216466739</v>
      </c>
      <c r="H6" s="1">
        <f>6.798+(360-359.096)</f>
        <v>7.7019999999999964</v>
      </c>
      <c r="I6" s="20">
        <f t="shared" si="0"/>
        <v>3.3460803059273423</v>
      </c>
      <c r="J6" s="5">
        <f>AVERAGE($H$6,$H$7,$H$8,$H$15)</f>
        <v>7.6605000000000132</v>
      </c>
      <c r="K6" s="20">
        <f t="shared" si="1"/>
        <v>49.708516565394042</v>
      </c>
      <c r="L6" s="20">
        <f t="shared" si="2"/>
        <v>116.11141165178174</v>
      </c>
      <c r="M6" s="20">
        <f t="shared" si="3"/>
        <v>6.1088705771085761E-5</v>
      </c>
      <c r="N6" s="20">
        <f t="shared" si="4"/>
        <v>0.80277541737068703</v>
      </c>
      <c r="O6" s="1">
        <v>100</v>
      </c>
      <c r="P6" s="4">
        <v>1046</v>
      </c>
      <c r="Q6" s="1">
        <f t="shared" si="8"/>
        <v>9.5602294455066919E-2</v>
      </c>
      <c r="R6" s="101">
        <f t="shared" si="9"/>
        <v>6.7212629494301596E-2</v>
      </c>
      <c r="T6" s="6">
        <v>5</v>
      </c>
      <c r="U6" s="6">
        <f t="shared" si="5"/>
        <v>17.263920892762577</v>
      </c>
      <c r="V6" s="6">
        <f t="shared" si="6"/>
        <v>34.527841785525155</v>
      </c>
      <c r="X6" s="43" t="s">
        <v>85</v>
      </c>
      <c r="Y6" s="39">
        <f>161.687-Y2</f>
        <v>160.93800000000002</v>
      </c>
      <c r="Z6" s="39">
        <f>180-(26.878-Z$2)</f>
        <v>153.87100000000001</v>
      </c>
      <c r="AA6" s="39">
        <f>147.373-AA2</f>
        <v>146.21899999999999</v>
      </c>
      <c r="AB6" s="39">
        <f>180-(49.063-AB2)</f>
        <v>132.09100000000001</v>
      </c>
      <c r="AC6" s="39">
        <f>138.136-AC2</f>
        <v>137.38800000000001</v>
      </c>
      <c r="AD6" s="39">
        <f>180-(38.641-AD2)</f>
        <v>142.107</v>
      </c>
      <c r="AE6" s="39">
        <f>147.766-AE2</f>
        <v>147.001</v>
      </c>
      <c r="AF6" s="39">
        <f>180-36.027+AF2</f>
        <v>144.738</v>
      </c>
    </row>
    <row r="7" spans="1:34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99">
        <f t="shared" si="7"/>
        <v>19.302968442187858</v>
      </c>
      <c r="H7" s="1">
        <f>6.746+(360-359.15)</f>
        <v>7.5960000000000232</v>
      </c>
      <c r="I7" s="20">
        <f t="shared" si="0"/>
        <v>3.7481783736519962</v>
      </c>
      <c r="J7" s="5">
        <f>AVERAGE($H$6,$H$7,$H$8,$H$15)</f>
        <v>7.6605000000000132</v>
      </c>
      <c r="K7" s="20">
        <f t="shared" si="1"/>
        <v>56.461338061569982</v>
      </c>
      <c r="L7" s="20">
        <f t="shared" si="2"/>
        <v>134.77472802529923</v>
      </c>
      <c r="M7" s="20">
        <f t="shared" si="3"/>
        <v>8.0048849966466232E-5</v>
      </c>
      <c r="N7" s="20">
        <f t="shared" si="4"/>
        <v>0.98621038029080488</v>
      </c>
      <c r="O7" s="1">
        <v>100</v>
      </c>
      <c r="P7" s="4">
        <v>1029.3</v>
      </c>
      <c r="Q7" s="1">
        <f t="shared" si="8"/>
        <v>9.7153405226853201E-2</v>
      </c>
      <c r="R7" s="101">
        <f t="shared" si="9"/>
        <v>6.6287604990744833E-2</v>
      </c>
      <c r="T7" s="6">
        <v>6</v>
      </c>
      <c r="U7" s="6">
        <f t="shared" si="5"/>
        <v>18.911677807901579</v>
      </c>
      <c r="V7" s="6">
        <f t="shared" si="6"/>
        <v>37.823355615803159</v>
      </c>
      <c r="X7" s="43" t="s">
        <v>86</v>
      </c>
      <c r="Y7" s="1">
        <f>143.781-Y2</f>
        <v>143.03200000000001</v>
      </c>
      <c r="Z7" s="39">
        <f>180-(25.665-Z$2)</f>
        <v>155.084</v>
      </c>
      <c r="AA7" s="39">
        <f>136.931-AA2</f>
        <v>135.77700000000002</v>
      </c>
      <c r="AB7" s="39">
        <f>180-(38.904-AB2)</f>
        <v>142.25</v>
      </c>
      <c r="AC7" s="39">
        <f>147.873-AC2</f>
        <v>147.125</v>
      </c>
      <c r="AD7" s="39">
        <f>180-(39.391-AD2)</f>
        <v>141.357</v>
      </c>
      <c r="AE7" s="39">
        <f>155.002-AE2</f>
        <v>154.23700000000002</v>
      </c>
      <c r="AF7" s="39">
        <f>180-26.65+AF2</f>
        <v>154.11499999999998</v>
      </c>
    </row>
    <row r="8" spans="1:34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99">
        <f t="shared" si="7"/>
        <v>21.160326377309872</v>
      </c>
      <c r="H8" s="1">
        <f>6.742+(360-359.054)</f>
        <v>7.6880000000000264</v>
      </c>
      <c r="I8" s="20">
        <f t="shared" si="0"/>
        <v>3.8628364881575195</v>
      </c>
      <c r="J8" s="5">
        <f>AVERAGE($H$6,$H$7,$H$8,$H$15)</f>
        <v>7.6605000000000132</v>
      </c>
      <c r="K8" s="20">
        <f t="shared" si="1"/>
        <v>57.490129649614907</v>
      </c>
      <c r="L8" s="20">
        <f t="shared" si="2"/>
        <v>146.55841413715282</v>
      </c>
      <c r="M8" s="20">
        <f t="shared" si="3"/>
        <v>9.6972275804397298E-5</v>
      </c>
      <c r="N8" s="20">
        <f t="shared" si="4"/>
        <v>1.0887167371797735</v>
      </c>
      <c r="O8" s="1">
        <v>100</v>
      </c>
      <c r="P8" s="4">
        <v>1051.3</v>
      </c>
      <c r="Q8" s="1">
        <f t="shared" si="8"/>
        <v>9.5120327213925618E-2</v>
      </c>
      <c r="R8" s="101">
        <f t="shared" si="9"/>
        <v>6.7090456446662255E-2</v>
      </c>
      <c r="T8" s="6">
        <v>7</v>
      </c>
      <c r="U8" s="6">
        <f t="shared" si="5"/>
        <v>20.426946674140755</v>
      </c>
      <c r="V8" s="6">
        <f t="shared" si="6"/>
        <v>40.85389334828151</v>
      </c>
      <c r="X8" s="43" t="s">
        <v>87</v>
      </c>
      <c r="Y8" s="44">
        <f>150.524-Y2</f>
        <v>149.77500000000001</v>
      </c>
      <c r="Z8" s="44">
        <f>180-(31.035-Z$2)</f>
        <v>149.714</v>
      </c>
      <c r="AA8" s="44">
        <f>136.71-AA2</f>
        <v>135.55600000000001</v>
      </c>
      <c r="AB8" s="44">
        <f>180-(34.992-AB2)</f>
        <v>146.16200000000001</v>
      </c>
      <c r="AC8" s="44">
        <f>160.502-AC2</f>
        <v>159.75400000000002</v>
      </c>
      <c r="AD8" s="44">
        <f>180-(34.605-AD2)</f>
        <v>146.143</v>
      </c>
      <c r="AE8" s="44">
        <f>141.1-AE2</f>
        <v>140.33500000000001</v>
      </c>
      <c r="AF8" s="44">
        <f>180-(26.993-AF2)</f>
        <v>153.77199999999999</v>
      </c>
    </row>
    <row r="9" spans="1:34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99">
        <f t="shared" si="7"/>
        <v>20.609406351524001</v>
      </c>
      <c r="H9" s="1">
        <f>3.402+(360-359.237)</f>
        <v>4.1649999999999769</v>
      </c>
      <c r="I9" s="20">
        <f>(D9/2)*Q9</f>
        <v>3.1935176358436608</v>
      </c>
      <c r="J9" s="5">
        <f>AVERAGE($H$9:$H$11)</f>
        <v>3.9866666666666646</v>
      </c>
      <c r="K9" s="20">
        <f>I9/TAN((H9/2)*(PI()/180))</f>
        <v>87.824490343048879</v>
      </c>
      <c r="L9" s="20">
        <f>(((3*F9*1000)/(4*PI()))^(1/3))/TAN(R9)</f>
        <v>214.94472005176397</v>
      </c>
      <c r="M9" s="20">
        <f>((3*F9*0.000001)/(4*PI()))^(2/3)</f>
        <v>6.1088705771085761E-5</v>
      </c>
      <c r="N9" s="20">
        <f>((1000*K9*0.001*M9)/(0.07*TAN(R9)))^(1/2)</f>
        <v>1.4518188166932855</v>
      </c>
      <c r="O9" s="1">
        <v>100</v>
      </c>
      <c r="P9" s="4">
        <v>1049</v>
      </c>
      <c r="Q9" s="1">
        <f>O9/P9</f>
        <v>9.532888465204957E-2</v>
      </c>
      <c r="R9" s="101">
        <f t="shared" si="9"/>
        <v>3.6346481672781712E-2</v>
      </c>
      <c r="T9" s="6">
        <v>8</v>
      </c>
      <c r="U9" s="6">
        <f t="shared" si="5"/>
        <v>21.8373245464389</v>
      </c>
      <c r="V9" s="6">
        <f t="shared" si="6"/>
        <v>43.6746490928778</v>
      </c>
      <c r="X9" s="43" t="s">
        <v>93</v>
      </c>
      <c r="Y9" s="40">
        <f t="shared" ref="Y9:AF9" si="10">AVERAGE(Y4:Y8)</f>
        <v>152.3492</v>
      </c>
      <c r="Z9" s="40">
        <f t="shared" si="10"/>
        <v>147.71779999999998</v>
      </c>
      <c r="AA9" s="40">
        <f t="shared" si="10"/>
        <v>143.31020000000001</v>
      </c>
      <c r="AB9" s="40">
        <f t="shared" si="10"/>
        <v>141.63740000000001</v>
      </c>
      <c r="AC9" s="40">
        <f t="shared" si="10"/>
        <v>148.3092</v>
      </c>
      <c r="AD9" s="40">
        <f t="shared" si="10"/>
        <v>145.08799999999999</v>
      </c>
      <c r="AE9" s="40">
        <f t="shared" si="10"/>
        <v>147.69300000000004</v>
      </c>
      <c r="AF9" s="40">
        <f t="shared" si="10"/>
        <v>149.95400000000001</v>
      </c>
      <c r="AG9" s="1" t="s">
        <v>91</v>
      </c>
      <c r="AH9" s="1" t="s">
        <v>95</v>
      </c>
    </row>
    <row r="10" spans="1:34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99">
        <f t="shared" si="7"/>
        <v>24.073884074836336</v>
      </c>
      <c r="H10" s="1">
        <f>3.185+(360-359.265)</f>
        <v>3.9200000000000137</v>
      </c>
      <c r="I10" s="20">
        <f>(D10/2)*Q10</f>
        <v>3.0104712041884816</v>
      </c>
      <c r="J10" s="5">
        <f>AVERAGE($H$9:$H$11)</f>
        <v>3.9866666666666646</v>
      </c>
      <c r="K10" s="20">
        <f>I10/TAN((H10/2)*(PI()/180))</f>
        <v>87.969391071988582</v>
      </c>
      <c r="L10" s="20">
        <f>(((3*F10*1000)/(4*PI()))^(1/3))/TAN(R10)</f>
        <v>261.44157838907552</v>
      </c>
      <c r="M10" s="20">
        <f>((3*F10*0.000001)/(4*PI()))^(2/3)</f>
        <v>8.0048849966466232E-5</v>
      </c>
      <c r="N10" s="20">
        <f>((1000*K10*0.001*M10)/(0.07*TAN(R10)))^(1/2)</f>
        <v>1.7145212631587188</v>
      </c>
      <c r="O10" s="1">
        <v>100</v>
      </c>
      <c r="P10" s="4">
        <v>1146</v>
      </c>
      <c r="Q10" s="1">
        <f>O10/P10</f>
        <v>8.7260034904013961E-2</v>
      </c>
      <c r="R10" s="101">
        <f t="shared" si="9"/>
        <v>3.4208453339088979E-2</v>
      </c>
      <c r="T10" s="6">
        <v>9</v>
      </c>
      <c r="U10" s="6">
        <f t="shared" si="5"/>
        <v>23.161980404637589</v>
      </c>
      <c r="V10" s="6">
        <f t="shared" si="6"/>
        <v>46.323960809275178</v>
      </c>
      <c r="X10" s="43" t="s">
        <v>92</v>
      </c>
      <c r="Y10" s="103">
        <f>AVERAGE(Y9:Z9)</f>
        <v>150.0335</v>
      </c>
      <c r="Z10" s="103"/>
      <c r="AA10" s="103">
        <f>AVERAGE(AA9:AB9)</f>
        <v>142.47380000000001</v>
      </c>
      <c r="AB10" s="103"/>
      <c r="AC10" s="103">
        <f>AVERAGE(AC9:AD9)</f>
        <v>146.6986</v>
      </c>
      <c r="AD10" s="103"/>
      <c r="AE10" s="103">
        <f>AVERAGE(AE9:AF9)</f>
        <v>148.82350000000002</v>
      </c>
      <c r="AF10" s="103"/>
      <c r="AG10" s="1">
        <f>AVERAGE(Y10:AF10)</f>
        <v>147.00735</v>
      </c>
      <c r="AH10" s="1">
        <f>_xlfn.STDEV.S(Y10:AF10)</f>
        <v>3.3218662831807868</v>
      </c>
    </row>
    <row r="11" spans="1:34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99">
        <f t="shared" si="7"/>
        <v>26.598990451428914</v>
      </c>
      <c r="H11" s="1">
        <f>3.166+(360-359.291)</f>
        <v>3.8750000000000031</v>
      </c>
      <c r="I11" s="20">
        <f>(D11/2)*Q11</f>
        <v>2.9828154216009262</v>
      </c>
      <c r="J11" s="5">
        <f>AVERAGE($H$9:$H$11)</f>
        <v>3.9866666666666646</v>
      </c>
      <c r="K11" s="20">
        <f>I11/TAN((H11/2)*(PI()/180))</f>
        <v>88.174238468984015</v>
      </c>
      <c r="L11" s="20">
        <f>(((3*F11*1000)/(4*PI()))^(1/3))/TAN(R11)</f>
        <v>291.09793974613473</v>
      </c>
      <c r="M11" s="20">
        <f>((3*F11*0.000001)/(4*PI()))^(2/3)</f>
        <v>9.6972275804397298E-5</v>
      </c>
      <c r="N11" s="20">
        <f>((1000*K11*0.001*M11)/(0.07*TAN(R11)))^(1/2)</f>
        <v>1.9002174484143879</v>
      </c>
      <c r="O11" s="1">
        <v>100</v>
      </c>
      <c r="P11" s="4">
        <v>1123.0999999999999</v>
      </c>
      <c r="Q11" s="1">
        <f>O11/P11</f>
        <v>8.9039266316445556E-2</v>
      </c>
      <c r="R11" s="101">
        <f t="shared" si="9"/>
        <v>3.3815754257390161E-2</v>
      </c>
      <c r="T11" s="6">
        <v>10</v>
      </c>
      <c r="U11" s="6">
        <f t="shared" si="5"/>
        <v>24.414871066281069</v>
      </c>
      <c r="V11" s="6">
        <f t="shared" si="6"/>
        <v>48.829742132562139</v>
      </c>
    </row>
    <row r="12" spans="1:34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99">
        <f t="shared" si="7"/>
        <v>20.957604098351524</v>
      </c>
      <c r="H12" s="1">
        <f>4.42+(-0.459)</f>
        <v>3.9609999999999999</v>
      </c>
      <c r="I12" s="20">
        <f t="shared" si="0"/>
        <v>2.0002495632642878</v>
      </c>
      <c r="J12" s="7">
        <f>AVERAGE($H$12:$H$14)</f>
        <v>4.003333333333333</v>
      </c>
      <c r="K12" s="20">
        <f t="shared" si="1"/>
        <v>57.844084650441616</v>
      </c>
      <c r="L12" s="20">
        <f t="shared" si="2"/>
        <v>226.02435098385385</v>
      </c>
      <c r="M12" s="20">
        <f t="shared" si="3"/>
        <v>6.1088705771085761E-5</v>
      </c>
      <c r="N12" s="20">
        <f t="shared" si="4"/>
        <v>1.208226350101868</v>
      </c>
      <c r="O12" s="1">
        <v>100</v>
      </c>
      <c r="P12" s="4">
        <v>801.4</v>
      </c>
      <c r="Q12" s="1">
        <f t="shared" si="8"/>
        <v>0.12478163214374845</v>
      </c>
      <c r="R12" s="101">
        <f t="shared" si="9"/>
        <v>3.4566245835747696E-2</v>
      </c>
      <c r="T12" s="6">
        <v>11</v>
      </c>
      <c r="U12" s="6">
        <f t="shared" si="5"/>
        <v>25.60653280124901</v>
      </c>
      <c r="V12" s="6">
        <f t="shared" si="6"/>
        <v>51.21306560249802</v>
      </c>
    </row>
    <row r="13" spans="1:34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99">
        <f t="shared" si="7"/>
        <v>21.203293566752421</v>
      </c>
      <c r="H13" s="1">
        <f>4.145+(-0.32)</f>
        <v>3.8249999999999997</v>
      </c>
      <c r="I13" s="20">
        <f t="shared" si="0"/>
        <v>2.3135543703924712</v>
      </c>
      <c r="J13" s="7">
        <f>AVERAGE($H$12:$H$14)</f>
        <v>4.003333333333333</v>
      </c>
      <c r="K13" s="20">
        <f t="shared" si="1"/>
        <v>69.285054344716343</v>
      </c>
      <c r="L13" s="20">
        <f t="shared" si="2"/>
        <v>234.06706734596133</v>
      </c>
      <c r="M13" s="20">
        <f t="shared" si="3"/>
        <v>6.1088705771085761E-5</v>
      </c>
      <c r="N13" s="20">
        <f t="shared" si="4"/>
        <v>1.3456470044495368</v>
      </c>
      <c r="O13" s="1">
        <v>100</v>
      </c>
      <c r="P13" s="4">
        <v>804.39</v>
      </c>
      <c r="Q13" s="1">
        <f t="shared" si="8"/>
        <v>0.12431780603935902</v>
      </c>
      <c r="R13" s="101">
        <f t="shared" si="9"/>
        <v>3.337942194439155E-2</v>
      </c>
      <c r="T13" s="6">
        <v>12</v>
      </c>
      <c r="U13" s="6">
        <f t="shared" si="5"/>
        <v>26.745151243164699</v>
      </c>
      <c r="V13" s="6">
        <f t="shared" si="6"/>
        <v>53.490302486329398</v>
      </c>
    </row>
    <row r="14" spans="1:34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99">
        <f t="shared" si="7"/>
        <v>20.512914080644077</v>
      </c>
      <c r="H14" s="1">
        <f>4.291+(-0.067)</f>
        <v>4.2240000000000002</v>
      </c>
      <c r="I14" s="20">
        <f t="shared" si="0"/>
        <v>2.4424284717376135</v>
      </c>
      <c r="J14" s="7">
        <f>AVERAGE($H$12:$H$14)</f>
        <v>4.003333333333333</v>
      </c>
      <c r="K14" s="20">
        <f t="shared" si="1"/>
        <v>66.229855810660922</v>
      </c>
      <c r="L14" s="20">
        <f t="shared" si="2"/>
        <v>211.93974999827461</v>
      </c>
      <c r="M14" s="20">
        <f t="shared" si="3"/>
        <v>6.1088705771085761E-5</v>
      </c>
      <c r="N14" s="20">
        <f t="shared" si="4"/>
        <v>1.2519135058006092</v>
      </c>
      <c r="O14" s="1">
        <v>100</v>
      </c>
      <c r="P14" s="4">
        <v>802.48</v>
      </c>
      <c r="Q14" s="1">
        <f t="shared" si="8"/>
        <v>0.12461369753763334</v>
      </c>
      <c r="R14" s="101">
        <f t="shared" si="9"/>
        <v>3.6861353802120245E-2</v>
      </c>
      <c r="T14" s="6">
        <v>13</v>
      </c>
      <c r="U14" s="6">
        <f t="shared" si="5"/>
        <v>27.837235996737665</v>
      </c>
      <c r="V14" s="6">
        <f t="shared" si="6"/>
        <v>55.674471993475329</v>
      </c>
    </row>
    <row r="15" spans="1:34" x14ac:dyDescent="0.25">
      <c r="A15" s="13" t="s">
        <v>96</v>
      </c>
      <c r="B15" s="14" t="s">
        <v>102</v>
      </c>
      <c r="C15" s="1">
        <v>7</v>
      </c>
      <c r="D15" s="1">
        <v>93.09</v>
      </c>
      <c r="E15" s="49">
        <v>1.21</v>
      </c>
      <c r="F15" s="1">
        <v>6</v>
      </c>
      <c r="G15" s="99">
        <f t="shared" si="7"/>
        <v>24.256328920777566</v>
      </c>
      <c r="H15" s="1">
        <f>(360-359.046)+6.702</f>
        <v>7.6560000000000077</v>
      </c>
      <c r="I15" s="1">
        <f t="shared" si="0"/>
        <v>4.3997164217581846</v>
      </c>
      <c r="J15" s="5">
        <f>AVERAGE($H$6,$H$7,$H$8,$H$15)</f>
        <v>7.6605000000000132</v>
      </c>
      <c r="K15" s="1">
        <f t="shared" si="1"/>
        <v>65.754960739075159</v>
      </c>
      <c r="L15" s="20">
        <f t="shared" si="2"/>
        <v>168.47083084659377</v>
      </c>
      <c r="M15" s="1">
        <f t="shared" si="3"/>
        <v>1.27069628645613E-4</v>
      </c>
      <c r="N15" s="1">
        <f t="shared" si="4"/>
        <v>1.335635766677755</v>
      </c>
      <c r="O15" s="1">
        <v>110</v>
      </c>
      <c r="P15" s="4">
        <v>1163.7</v>
      </c>
      <c r="Q15" s="1">
        <f>O15/P15</f>
        <v>9.4526080604966908E-2</v>
      </c>
      <c r="R15" s="101">
        <f t="shared" si="9"/>
        <v>6.6811203766343003E-2</v>
      </c>
      <c r="T15" s="6">
        <v>14</v>
      </c>
      <c r="U15" s="6">
        <f t="shared" si="5"/>
        <v>28.88806502444184</v>
      </c>
      <c r="V15" s="6">
        <f t="shared" si="6"/>
        <v>57.77613004888368</v>
      </c>
    </row>
    <row r="16" spans="1:34" x14ac:dyDescent="0.25">
      <c r="A16" s="13" t="s">
        <v>97</v>
      </c>
      <c r="B16" s="14" t="s">
        <v>103</v>
      </c>
      <c r="C16" s="1">
        <v>4</v>
      </c>
      <c r="D16" s="1">
        <v>78.099999999999994</v>
      </c>
      <c r="E16" s="49">
        <v>1.52</v>
      </c>
      <c r="F16" s="1">
        <v>6</v>
      </c>
      <c r="G16" s="99">
        <f t="shared" si="7"/>
        <v>30.22355026439671</v>
      </c>
      <c r="H16" s="1">
        <f>(360-359.088)+3.05</f>
        <v>3.9619999999999775</v>
      </c>
      <c r="I16" s="1">
        <f t="shared" si="0"/>
        <v>3.3713994191978656</v>
      </c>
      <c r="J16" s="1">
        <f>AVERAGE(H9:H11,H16)</f>
        <v>3.980499999999993</v>
      </c>
      <c r="K16" s="1">
        <f t="shared" si="1"/>
        <v>97.470963753001797</v>
      </c>
      <c r="L16" s="20">
        <f t="shared" si="2"/>
        <v>325.90117998527393</v>
      </c>
      <c r="M16" s="1">
        <f t="shared" si="3"/>
        <v>1.27069628645613E-4</v>
      </c>
      <c r="N16" s="35">
        <f t="shared" si="4"/>
        <v>2.2617365519917154</v>
      </c>
      <c r="O16" s="1">
        <v>110</v>
      </c>
      <c r="P16" s="4">
        <v>1274.0999999999999</v>
      </c>
      <c r="Q16" s="1">
        <f t="shared" si="8"/>
        <v>8.6335452476257762E-2</v>
      </c>
      <c r="R16" s="101">
        <f t="shared" si="9"/>
        <v>3.4574972482007471E-2</v>
      </c>
      <c r="T16" s="6">
        <v>15</v>
      </c>
      <c r="U16" s="6">
        <f t="shared" si="5"/>
        <v>29.901988124114638</v>
      </c>
      <c r="V16" s="6">
        <f t="shared" si="6"/>
        <v>59.803976248229276</v>
      </c>
    </row>
    <row r="17" spans="1:23" x14ac:dyDescent="0.25">
      <c r="A17" s="13" t="s">
        <v>98</v>
      </c>
      <c r="B17" s="14" t="s">
        <v>136</v>
      </c>
      <c r="C17" s="1">
        <v>4</v>
      </c>
      <c r="D17" s="1">
        <v>70.03</v>
      </c>
      <c r="E17" s="50">
        <v>1.49</v>
      </c>
      <c r="F17" s="1">
        <v>2</v>
      </c>
      <c r="G17" s="99">
        <f t="shared" si="7"/>
        <v>23.930949806133821</v>
      </c>
      <c r="H17" s="1">
        <f>1.422+(360-358.761)</f>
        <v>2.6609999999999756</v>
      </c>
      <c r="I17" s="1">
        <f t="shared" si="0"/>
        <v>3.3630053261154287</v>
      </c>
      <c r="J17" s="35">
        <f>AVERAGE($H$17:$H$20)</f>
        <v>2.9367499999999849</v>
      </c>
      <c r="K17" s="1">
        <f t="shared" si="1"/>
        <v>144.79622364683689</v>
      </c>
      <c r="L17" s="20">
        <f t="shared" si="2"/>
        <v>336.51942827295744</v>
      </c>
      <c r="M17" s="1">
        <f t="shared" si="3"/>
        <v>6.1088705771085761E-5</v>
      </c>
      <c r="N17" s="35">
        <f t="shared" si="4"/>
        <v>2.3325174418818788</v>
      </c>
      <c r="O17" s="1">
        <v>110</v>
      </c>
      <c r="P17" s="4">
        <v>1145.3</v>
      </c>
      <c r="Q17" s="1">
        <f t="shared" si="8"/>
        <v>9.6044704444250423E-2</v>
      </c>
      <c r="R17" s="101">
        <f>(H17*(PI()/180))/2</f>
        <v>2.322160569778434E-2</v>
      </c>
      <c r="T17" s="6">
        <v>16</v>
      </c>
      <c r="U17" s="6">
        <f t="shared" si="5"/>
        <v>30.882640539516789</v>
      </c>
      <c r="V17" s="6">
        <f t="shared" si="6"/>
        <v>61.765281079033578</v>
      </c>
    </row>
    <row r="18" spans="1:23" x14ac:dyDescent="0.25">
      <c r="A18" s="13" t="s">
        <v>99</v>
      </c>
      <c r="B18" s="14" t="s">
        <v>137</v>
      </c>
      <c r="C18" s="35">
        <v>4</v>
      </c>
      <c r="D18" s="1">
        <v>79.06</v>
      </c>
      <c r="E18" s="50">
        <v>1.65</v>
      </c>
      <c r="F18" s="1">
        <v>3</v>
      </c>
      <c r="G18" s="99">
        <f t="shared" si="7"/>
        <v>26.141378325118279</v>
      </c>
      <c r="H18" s="1">
        <f>2.199+(360-359.137)</f>
        <v>3.0619999999999994</v>
      </c>
      <c r="I18" s="1">
        <f t="shared" si="0"/>
        <v>3.4708652618135383</v>
      </c>
      <c r="J18" s="101">
        <f t="shared" ref="J18:J20" si="11">AVERAGE($H$17:$H$20)</f>
        <v>2.9367499999999849</v>
      </c>
      <c r="K18" s="35">
        <f t="shared" si="1"/>
        <v>129.86191878727954</v>
      </c>
      <c r="L18" s="20">
        <f t="shared" si="2"/>
        <v>334.75078893962262</v>
      </c>
      <c r="M18" s="1">
        <f t="shared" si="3"/>
        <v>8.0048849966466232E-5</v>
      </c>
      <c r="N18" s="35">
        <f t="shared" si="4"/>
        <v>2.3571730474715915</v>
      </c>
      <c r="O18" s="1">
        <v>110</v>
      </c>
      <c r="P18" s="4">
        <v>1252.8</v>
      </c>
      <c r="Q18" s="1">
        <f t="shared" si="8"/>
        <v>8.7803320561941262E-2</v>
      </c>
      <c r="R18" s="101">
        <f t="shared" si="9"/>
        <v>2.6720990848033178E-2</v>
      </c>
      <c r="T18" s="6">
        <v>17</v>
      </c>
      <c r="U18" s="6">
        <f t="shared" si="5"/>
        <v>31.833097235602423</v>
      </c>
      <c r="V18" s="6">
        <f t="shared" si="6"/>
        <v>63.666194471204847</v>
      </c>
    </row>
    <row r="19" spans="1:23" x14ac:dyDescent="0.25">
      <c r="A19" s="13" t="s">
        <v>100</v>
      </c>
      <c r="B19" s="14" t="s">
        <v>138</v>
      </c>
      <c r="C19" s="35">
        <v>4</v>
      </c>
      <c r="D19" s="1">
        <v>64.010000000000005</v>
      </c>
      <c r="E19" s="50">
        <v>1.46</v>
      </c>
      <c r="F19" s="1">
        <v>4</v>
      </c>
      <c r="G19" s="99">
        <f t="shared" si="7"/>
        <v>29.288531550688454</v>
      </c>
      <c r="H19" s="1">
        <f>2.054+(360-359.151)</f>
        <v>2.9029999999999894</v>
      </c>
      <c r="I19" s="1">
        <f t="shared" si="0"/>
        <v>3.1302125011114077</v>
      </c>
      <c r="J19" s="101">
        <f t="shared" si="11"/>
        <v>2.9367499999999849</v>
      </c>
      <c r="K19" s="35">
        <f t="shared" si="1"/>
        <v>123.5339966281623</v>
      </c>
      <c r="L19" s="20">
        <f t="shared" si="2"/>
        <v>388.63012707515099</v>
      </c>
      <c r="M19" s="1">
        <f t="shared" si="3"/>
        <v>9.6972275804397298E-5</v>
      </c>
      <c r="N19" s="35">
        <f t="shared" si="4"/>
        <v>2.5988089596381649</v>
      </c>
      <c r="O19" s="1">
        <v>110</v>
      </c>
      <c r="P19" s="4">
        <v>1124.7</v>
      </c>
      <c r="Q19" s="1">
        <f t="shared" si="8"/>
        <v>9.7803858806792918E-2</v>
      </c>
      <c r="R19" s="101">
        <f t="shared" si="9"/>
        <v>2.5333454092697601E-2</v>
      </c>
      <c r="T19" s="6">
        <v>18</v>
      </c>
      <c r="U19" s="6">
        <f t="shared" si="5"/>
        <v>32.755986819658347</v>
      </c>
      <c r="V19" s="6">
        <f t="shared" si="6"/>
        <v>65.511973639316693</v>
      </c>
    </row>
    <row r="20" spans="1:23" x14ac:dyDescent="0.25">
      <c r="A20" s="13" t="s">
        <v>101</v>
      </c>
      <c r="B20" s="14" t="s">
        <v>139</v>
      </c>
      <c r="C20" s="35">
        <v>4</v>
      </c>
      <c r="D20" s="1">
        <v>82.05</v>
      </c>
      <c r="E20" s="50">
        <v>1.48</v>
      </c>
      <c r="F20" s="1">
        <v>6</v>
      </c>
      <c r="G20" s="99">
        <f t="shared" si="7"/>
        <v>32.727106705224479</v>
      </c>
      <c r="H20" s="4">
        <f>1.918+(360-358.797)</f>
        <v>3.1209999999999747</v>
      </c>
      <c r="I20" s="1">
        <f t="shared" si="0"/>
        <v>3.4745534339390205</v>
      </c>
      <c r="J20" s="101">
        <f t="shared" si="11"/>
        <v>2.9367499999999849</v>
      </c>
      <c r="K20" s="35">
        <f t="shared" si="1"/>
        <v>127.54118575521079</v>
      </c>
      <c r="L20" s="20">
        <f t="shared" si="2"/>
        <v>413.7827063157925</v>
      </c>
      <c r="M20" s="1">
        <f t="shared" si="3"/>
        <v>1.27069628645613E-4</v>
      </c>
      <c r="N20" s="35">
        <f t="shared" si="4"/>
        <v>2.9152299239095738</v>
      </c>
      <c r="O20" s="1">
        <v>110</v>
      </c>
      <c r="P20" s="1">
        <v>1298.8</v>
      </c>
      <c r="Q20" s="1">
        <f t="shared" si="8"/>
        <v>8.4693563289190019E-2</v>
      </c>
      <c r="R20" s="101">
        <f t="shared" si="9"/>
        <v>2.7235862977371291E-2</v>
      </c>
      <c r="W20" s="75"/>
    </row>
    <row r="21" spans="1:23" s="35" customFormat="1" x14ac:dyDescent="0.25">
      <c r="A21" s="1"/>
      <c r="F21" s="20"/>
      <c r="G21" s="20"/>
      <c r="O21" s="4"/>
      <c r="S21" s="73"/>
      <c r="W21" s="75"/>
    </row>
    <row r="22" spans="1:23" x14ac:dyDescent="0.25">
      <c r="E22" s="35"/>
      <c r="F22" s="20"/>
      <c r="G22" s="20"/>
      <c r="I22" s="35"/>
      <c r="O22" s="4"/>
      <c r="P22" s="35"/>
      <c r="W22" s="75"/>
    </row>
    <row r="23" spans="1:23" x14ac:dyDescent="0.25">
      <c r="E23" s="35"/>
      <c r="F23" s="20"/>
      <c r="G23" s="20"/>
      <c r="I23" s="35"/>
      <c r="P23" s="35"/>
    </row>
    <row r="29" spans="1:23" x14ac:dyDescent="0.25">
      <c r="A29"/>
    </row>
    <row r="30" spans="1:23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74"/>
      <c r="T30" s="13"/>
      <c r="U30" s="13"/>
      <c r="V30" s="13"/>
      <c r="W30" s="74"/>
    </row>
    <row r="31" spans="1:23" x14ac:dyDescent="0.25">
      <c r="A31"/>
      <c r="B31"/>
      <c r="C31"/>
      <c r="D31"/>
      <c r="E31"/>
    </row>
    <row r="32" spans="1:23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R1"/>
    <mergeCell ref="Y10:Z10"/>
    <mergeCell ref="AA10:AB10"/>
    <mergeCell ref="AC10:AD10"/>
    <mergeCell ref="AE10:AF10"/>
    <mergeCell ref="Y1:Z1"/>
    <mergeCell ref="AA1:AB1"/>
    <mergeCell ref="AC1:AD1"/>
    <mergeCell ref="AE1:AF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topLeftCell="DB1" workbookViewId="0">
      <selection activeCell="DL8" sqref="DL8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</row>
    <row r="2" spans="1:229" x14ac:dyDescent="0.25">
      <c r="C2"/>
      <c r="E2" s="109" t="s">
        <v>33</v>
      </c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W2" s="109" t="s">
        <v>34</v>
      </c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P2" s="109" t="s">
        <v>35</v>
      </c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I2" s="109" t="s">
        <v>41</v>
      </c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t="s">
        <v>18</v>
      </c>
      <c r="CB2" s="109" t="s">
        <v>36</v>
      </c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U2" s="108" t="s">
        <v>37</v>
      </c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N2" s="108" t="s">
        <v>38</v>
      </c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G2" s="108" t="s">
        <v>39</v>
      </c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Z2" s="108" t="s">
        <v>40</v>
      </c>
      <c r="FA2" s="108"/>
      <c r="FB2" s="108"/>
      <c r="FC2" s="108"/>
      <c r="FD2" s="108"/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GA2"/>
      <c r="GB2"/>
      <c r="GC2"/>
      <c r="GF2" s="106" t="s">
        <v>59</v>
      </c>
      <c r="GG2" s="106"/>
      <c r="GH2" s="106"/>
      <c r="GI2" s="106"/>
      <c r="GJ2" s="6"/>
      <c r="GT2"/>
      <c r="GU2"/>
      <c r="GV2"/>
      <c r="GY2" s="106" t="s">
        <v>59</v>
      </c>
      <c r="GZ2" s="106"/>
      <c r="HA2" s="106"/>
      <c r="HB2" s="106"/>
      <c r="HC2" s="6"/>
      <c r="HM2"/>
      <c r="HN2"/>
      <c r="HO2"/>
      <c r="HR2" s="106" t="s">
        <v>59</v>
      </c>
      <c r="HS2" s="106"/>
      <c r="HT2" s="106"/>
      <c r="HU2" s="106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GF2:GI2"/>
    <mergeCell ref="GY2:HB2"/>
    <mergeCell ref="HR2:HU2"/>
    <mergeCell ref="DN2:EE2"/>
    <mergeCell ref="EG2:EX2"/>
    <mergeCell ref="EZ2:FQ2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FS1:GI1"/>
    <mergeCell ref="GL1:HB1"/>
    <mergeCell ref="HE1:HU1"/>
    <mergeCell ref="CB1:CS1"/>
    <mergeCell ref="CU1:DL1"/>
    <mergeCell ref="DN1:EE1"/>
    <mergeCell ref="EG1:EX1"/>
    <mergeCell ref="EZ1:F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topLeftCell="DC1" workbookViewId="0">
      <selection activeCell="DF9" sqref="DF9:DG9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102" t="str">
        <f>A4</f>
        <v>Drop_06262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B1" s="110" t="str">
        <f>A5</f>
        <v>Drop_06263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U1" s="110" t="str">
        <f>A6</f>
        <v>Drop_06264</v>
      </c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N1" s="110">
        <v>6278</v>
      </c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G1" s="110" t="s">
        <v>13</v>
      </c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Z1" s="110" t="s">
        <v>14</v>
      </c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S1" s="110" t="str">
        <f>A10</f>
        <v>Drop_06278</v>
      </c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L1" s="110" t="str">
        <f>A11</f>
        <v>Drop_06281</v>
      </c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E1" s="110" t="str">
        <f>A12</f>
        <v>Drop_06282</v>
      </c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X1" s="110" t="str">
        <f>A13</f>
        <v>Drop_06333</v>
      </c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48"/>
      <c r="GP1" s="110" t="str">
        <f>A14</f>
        <v>Drop_06334</v>
      </c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H1" s="110" t="str">
        <f>A15</f>
        <v>Drop_06335</v>
      </c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Z1" s="110" t="str">
        <f>A16</f>
        <v>Drop_06283</v>
      </c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48"/>
      <c r="IR1" s="48"/>
      <c r="IS1" s="110" t="str">
        <f>$A17</f>
        <v>Drop_06287</v>
      </c>
      <c r="IT1" s="110"/>
      <c r="IU1" s="110"/>
      <c r="IV1" s="110"/>
      <c r="IW1" s="110"/>
      <c r="IX1" s="110"/>
      <c r="IY1" s="110"/>
      <c r="IZ1" s="110"/>
      <c r="JA1" s="110"/>
      <c r="JB1" s="110"/>
      <c r="JC1" s="110"/>
      <c r="JD1" s="110"/>
      <c r="JE1" s="110"/>
      <c r="JF1" s="110"/>
      <c r="JG1" s="110"/>
      <c r="JH1" s="110"/>
      <c r="JI1" s="110"/>
      <c r="JK1" s="110" t="str">
        <f>$A18</f>
        <v>Drop_06288</v>
      </c>
      <c r="JL1" s="110"/>
      <c r="JM1" s="110"/>
      <c r="JN1" s="110"/>
      <c r="JO1" s="110"/>
      <c r="JP1" s="110"/>
      <c r="JQ1" s="110"/>
      <c r="JR1" s="110"/>
      <c r="JS1" s="110"/>
      <c r="JT1" s="110"/>
      <c r="JU1" s="110"/>
      <c r="JV1" s="110"/>
      <c r="JW1" s="110"/>
      <c r="JX1" s="110"/>
      <c r="JY1" s="110"/>
      <c r="JZ1" s="110"/>
      <c r="KA1" s="110"/>
      <c r="KC1" s="110" t="str">
        <f>$A19</f>
        <v>Drop_06290</v>
      </c>
      <c r="KD1" s="110"/>
      <c r="KE1" s="110"/>
      <c r="KF1" s="110"/>
      <c r="KG1" s="110"/>
      <c r="KH1" s="110"/>
      <c r="KI1" s="110"/>
      <c r="KJ1" s="110"/>
      <c r="KK1" s="110"/>
      <c r="KL1" s="110"/>
      <c r="KM1" s="110"/>
      <c r="KN1" s="110"/>
      <c r="KO1" s="110"/>
      <c r="KP1" s="110"/>
      <c r="KQ1" s="110"/>
      <c r="KR1" s="110"/>
      <c r="KS1" s="110"/>
      <c r="KU1" s="110" t="str">
        <f>$A20</f>
        <v>Drop_06291</v>
      </c>
      <c r="KV1" s="110"/>
      <c r="KW1" s="110"/>
      <c r="KX1" s="110"/>
      <c r="KY1" s="110"/>
      <c r="KZ1" s="110"/>
      <c r="LA1" s="110"/>
      <c r="LB1" s="110"/>
      <c r="LC1" s="110"/>
      <c r="LD1" s="110"/>
      <c r="LE1" s="110"/>
      <c r="LF1" s="110"/>
      <c r="LG1" s="110"/>
      <c r="LH1" s="110"/>
      <c r="LI1" s="110"/>
      <c r="LJ1" s="110"/>
      <c r="LK1" s="110"/>
      <c r="LM1" s="110" t="str">
        <f>$A21</f>
        <v>Drop_06292</v>
      </c>
      <c r="LN1" s="110"/>
      <c r="LO1" s="110"/>
      <c r="LP1" s="110"/>
      <c r="LQ1" s="110"/>
      <c r="LR1" s="110"/>
      <c r="LS1" s="110"/>
      <c r="LT1" s="110"/>
      <c r="LU1" s="110"/>
      <c r="LV1" s="110"/>
      <c r="LW1" s="110"/>
      <c r="LX1" s="110"/>
      <c r="LY1" s="110"/>
      <c r="LZ1" s="110"/>
      <c r="MA1" s="110"/>
      <c r="MB1" s="110"/>
      <c r="MC1" s="110"/>
    </row>
    <row r="2" spans="1:341" s="33" customFormat="1" ht="20.25" x14ac:dyDescent="0.25">
      <c r="A2"/>
      <c r="B2"/>
      <c r="C2"/>
      <c r="D2"/>
      <c r="E2"/>
      <c r="F2"/>
      <c r="G2"/>
      <c r="H2"/>
      <c r="I2" s="112" t="s">
        <v>33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B2" s="112" t="s">
        <v>34</v>
      </c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U2" s="112" t="s">
        <v>35</v>
      </c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N2" s="112" t="s">
        <v>41</v>
      </c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33" t="s">
        <v>18</v>
      </c>
      <c r="CG2" s="112" t="s">
        <v>36</v>
      </c>
      <c r="CH2" s="112"/>
      <c r="CI2" s="112"/>
      <c r="CJ2" s="112"/>
      <c r="CK2" s="112"/>
      <c r="CL2" s="112"/>
      <c r="CM2" s="112"/>
      <c r="CN2" s="112"/>
      <c r="CO2" s="112"/>
      <c r="CP2" s="112"/>
      <c r="CQ2" s="112"/>
      <c r="CR2" s="112"/>
      <c r="CS2" s="112"/>
      <c r="CT2" s="112"/>
      <c r="CU2" s="112"/>
      <c r="CV2" s="112"/>
      <c r="CW2" s="112"/>
      <c r="CX2" s="112"/>
      <c r="CZ2" s="112" t="s">
        <v>37</v>
      </c>
      <c r="DA2" s="112"/>
      <c r="DB2" s="112"/>
      <c r="DC2" s="112"/>
      <c r="DD2" s="112"/>
      <c r="DE2" s="112"/>
      <c r="DF2" s="112"/>
      <c r="DG2" s="112"/>
      <c r="DH2" s="112"/>
      <c r="DI2" s="112"/>
      <c r="DJ2" s="112"/>
      <c r="DK2" s="112"/>
      <c r="DL2" s="112"/>
      <c r="DM2" s="112"/>
      <c r="DN2" s="112"/>
      <c r="DO2" s="112"/>
      <c r="DP2" s="112"/>
      <c r="DQ2" s="112"/>
      <c r="DS2" s="112" t="s">
        <v>38</v>
      </c>
      <c r="DT2" s="112"/>
      <c r="DU2" s="112"/>
      <c r="DV2" s="112"/>
      <c r="DW2" s="112"/>
      <c r="DX2" s="112"/>
      <c r="DY2" s="112"/>
      <c r="DZ2" s="112"/>
      <c r="EA2" s="112"/>
      <c r="EB2" s="112"/>
      <c r="EC2" s="112"/>
      <c r="ED2" s="112"/>
      <c r="EE2" s="112"/>
      <c r="EF2" s="112"/>
      <c r="EG2" s="112"/>
      <c r="EH2" s="112"/>
      <c r="EI2" s="112"/>
      <c r="EJ2" s="112"/>
      <c r="EL2" s="112" t="s">
        <v>39</v>
      </c>
      <c r="EM2" s="112"/>
      <c r="EN2" s="112"/>
      <c r="EO2" s="112"/>
      <c r="EP2" s="112"/>
      <c r="EQ2" s="112"/>
      <c r="ER2" s="112"/>
      <c r="ES2" s="112"/>
      <c r="ET2" s="112"/>
      <c r="EU2" s="112"/>
      <c r="EV2" s="112"/>
      <c r="EW2" s="112"/>
      <c r="EX2" s="112"/>
      <c r="EY2" s="112"/>
      <c r="EZ2" s="112"/>
      <c r="FA2" s="112"/>
      <c r="FB2" s="112"/>
      <c r="FC2" s="112"/>
      <c r="FD2" s="17"/>
      <c r="FE2" s="112" t="s">
        <v>40</v>
      </c>
      <c r="FF2" s="112"/>
      <c r="FG2" s="112"/>
      <c r="FH2" s="112"/>
      <c r="FI2" s="112"/>
      <c r="FJ2" s="112"/>
      <c r="FK2" s="112"/>
      <c r="FL2" s="112"/>
      <c r="FM2" s="112"/>
      <c r="FN2" s="112"/>
      <c r="FO2" s="112"/>
      <c r="FP2" s="112"/>
      <c r="FQ2" s="112"/>
      <c r="FR2" s="112"/>
      <c r="FS2" s="112"/>
      <c r="FT2" s="112"/>
      <c r="FU2" s="112"/>
      <c r="FV2" s="112"/>
      <c r="FX2" s="111" t="s">
        <v>59</v>
      </c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"/>
      <c r="GP2" s="111" t="s">
        <v>59</v>
      </c>
      <c r="GQ2" s="111"/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"/>
      <c r="HH2" s="111" t="s">
        <v>59</v>
      </c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1"/>
      <c r="HX2" s="111"/>
      <c r="HZ2" s="111" t="s">
        <v>108</v>
      </c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1"/>
      <c r="IN2" s="111"/>
      <c r="IO2" s="111"/>
      <c r="IP2" s="111"/>
      <c r="IQ2"/>
      <c r="IR2"/>
      <c r="IS2" s="111" t="str">
        <f>$B17</f>
        <v>6mL 3.99deg</v>
      </c>
      <c r="IT2" s="111"/>
      <c r="IU2" s="111"/>
      <c r="IV2" s="111"/>
      <c r="IW2" s="111"/>
      <c r="IX2" s="111"/>
      <c r="IY2" s="111"/>
      <c r="IZ2" s="111"/>
      <c r="JA2" s="111"/>
      <c r="JB2" s="111"/>
      <c r="JC2" s="111"/>
      <c r="JD2" s="111"/>
      <c r="JE2" s="111"/>
      <c r="JF2" s="111"/>
      <c r="JG2" s="111"/>
      <c r="JH2" s="111"/>
      <c r="JI2" s="111"/>
      <c r="JK2" s="111" t="str">
        <f>$B18</f>
        <v>2mL 3.14deg</v>
      </c>
      <c r="JL2" s="111"/>
      <c r="JM2" s="111"/>
      <c r="JN2" s="111"/>
      <c r="JO2" s="111"/>
      <c r="JP2" s="111"/>
      <c r="JQ2" s="111"/>
      <c r="JR2" s="111"/>
      <c r="JS2" s="111"/>
      <c r="JT2" s="111"/>
      <c r="JU2" s="111"/>
      <c r="JV2" s="111"/>
      <c r="JW2" s="111"/>
      <c r="JX2" s="111"/>
      <c r="JY2" s="111"/>
      <c r="JZ2" s="111"/>
      <c r="KA2" s="111"/>
      <c r="KC2" s="111" t="str">
        <f>$B19</f>
        <v>3mL 3.14deg</v>
      </c>
      <c r="KD2" s="111"/>
      <c r="KE2" s="111"/>
      <c r="KF2" s="111"/>
      <c r="KG2" s="111"/>
      <c r="KH2" s="111"/>
      <c r="KI2" s="111"/>
      <c r="KJ2" s="111"/>
      <c r="KK2" s="111"/>
      <c r="KL2" s="111"/>
      <c r="KM2" s="111"/>
      <c r="KN2" s="111"/>
      <c r="KO2" s="111"/>
      <c r="KP2" s="111"/>
      <c r="KQ2" s="111"/>
      <c r="KR2" s="111"/>
      <c r="KS2" s="111"/>
      <c r="KU2" s="111" t="str">
        <f>$B20</f>
        <v>4mL 3.14deg</v>
      </c>
      <c r="KV2" s="111"/>
      <c r="KW2" s="111"/>
      <c r="KX2" s="111"/>
      <c r="KY2" s="111"/>
      <c r="KZ2" s="111"/>
      <c r="LA2" s="111"/>
      <c r="LB2" s="111"/>
      <c r="LC2" s="111"/>
      <c r="LD2" s="111"/>
      <c r="LE2" s="111"/>
      <c r="LF2" s="111"/>
      <c r="LG2" s="111"/>
      <c r="LH2" s="111"/>
      <c r="LI2" s="111"/>
      <c r="LJ2" s="111"/>
      <c r="LK2" s="111"/>
      <c r="LM2" s="111" t="str">
        <f>$B21</f>
        <v>6mL 3.14deg</v>
      </c>
      <c r="LN2" s="111"/>
      <c r="LO2" s="111"/>
      <c r="LP2" s="111"/>
      <c r="LQ2" s="111"/>
      <c r="LR2" s="111"/>
      <c r="LS2" s="111"/>
      <c r="LT2" s="111"/>
      <c r="LU2" s="111"/>
      <c r="LV2" s="111"/>
      <c r="LW2" s="111"/>
      <c r="LX2" s="111"/>
      <c r="LY2" s="111"/>
      <c r="LZ2" s="111"/>
      <c r="MA2" s="111"/>
      <c r="MB2" s="111"/>
      <c r="MC2" s="111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HZ1:IP1"/>
    <mergeCell ref="HZ2:IP2"/>
    <mergeCell ref="IS2:JI2"/>
    <mergeCell ref="IS1:JI1"/>
    <mergeCell ref="HH1:HX1"/>
    <mergeCell ref="LM1:MC1"/>
    <mergeCell ref="LM2:MC2"/>
    <mergeCell ref="JK1:KA1"/>
    <mergeCell ref="JK2:KA2"/>
    <mergeCell ref="KC1:KS1"/>
    <mergeCell ref="KC2:KS2"/>
    <mergeCell ref="KU1:LK1"/>
    <mergeCell ref="KU2:L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180"/>
  <sheetViews>
    <sheetView topLeftCell="IJ1" zoomScale="85" zoomScaleNormal="85" workbookViewId="0">
      <selection activeCell="IY6" sqref="IY6"/>
    </sheetView>
  </sheetViews>
  <sheetFormatPr defaultRowHeight="15.75" x14ac:dyDescent="0.25"/>
  <cols>
    <col min="1" max="1" width="9.125" bestFit="1" customWidth="1"/>
    <col min="2" max="2" width="20.75" bestFit="1" customWidth="1"/>
    <col min="3" max="3" width="16.75" bestFit="1" customWidth="1"/>
    <col min="4" max="4" width="23.75" style="50" hidden="1" customWidth="1"/>
    <col min="5" max="5" width="25.625" style="50" hidden="1" customWidth="1"/>
    <col min="6" max="6" width="19.375" bestFit="1" customWidth="1"/>
    <col min="7" max="7" width="30.625" hidden="1" customWidth="1"/>
    <col min="8" max="10" width="17.375" bestFit="1" customWidth="1"/>
    <col min="11" max="11" width="17.375" customWidth="1"/>
    <col min="12" max="12" width="6.375" style="61" customWidth="1"/>
    <col min="13" max="13" width="16.625" style="50" bestFit="1" customWidth="1"/>
    <col min="14" max="14" width="18.625" style="50" bestFit="1" customWidth="1"/>
    <col min="15" max="15" width="22.125" style="49" bestFit="1" customWidth="1"/>
    <col min="16" max="16" width="15" style="49" bestFit="1" customWidth="1"/>
    <col min="17" max="17" width="15" style="100" customWidth="1"/>
    <col min="18" max="18" width="15" style="98" customWidth="1"/>
    <col min="19" max="19" width="13.625" style="72" bestFit="1" customWidth="1"/>
    <col min="20" max="20" width="15.75" style="52" bestFit="1" customWidth="1"/>
    <col min="21" max="21" width="12.375" style="88" bestFit="1" customWidth="1"/>
    <col min="22" max="22" width="12.375" style="72" bestFit="1" customWidth="1"/>
    <col min="23" max="23" width="12.375" style="52" bestFit="1" customWidth="1"/>
    <col min="24" max="24" width="13.125" style="49" bestFit="1" customWidth="1"/>
    <col min="25" max="25" width="10.5" style="49" customWidth="1"/>
    <col min="26" max="26" width="6.375" style="65" customWidth="1"/>
    <col min="27" max="27" width="16.625" style="49" bestFit="1" customWidth="1"/>
    <col min="28" max="28" width="18.625" style="49" bestFit="1" customWidth="1"/>
    <col min="29" max="29" width="17.375" style="49" bestFit="1" customWidth="1"/>
    <col min="30" max="30" width="17.375" style="98" customWidth="1"/>
    <col min="31" max="31" width="17.375" style="100" customWidth="1"/>
    <col min="32" max="32" width="15" style="49" bestFit="1" customWidth="1"/>
    <col min="33" max="33" width="15" style="98" customWidth="1"/>
    <col min="34" max="34" width="13.625" style="72" bestFit="1" customWidth="1"/>
    <col min="35" max="35" width="15.75" style="52" bestFit="1" customWidth="1"/>
    <col min="36" max="36" width="12.375" style="88" bestFit="1" customWidth="1"/>
    <col min="37" max="37" width="12.375" style="72" bestFit="1" customWidth="1"/>
    <col min="38" max="38" width="13.125" style="52" bestFit="1" customWidth="1"/>
    <col min="39" max="40" width="13.125" style="49" bestFit="1" customWidth="1"/>
    <col min="41" max="41" width="6.375" style="66" customWidth="1"/>
    <col min="42" max="42" width="16.625" style="49" bestFit="1" customWidth="1"/>
    <col min="43" max="43" width="18.625" bestFit="1" customWidth="1"/>
    <col min="44" max="44" width="17.375" bestFit="1" customWidth="1"/>
    <col min="45" max="45" width="17.375" customWidth="1"/>
    <col min="46" max="46" width="15" bestFit="1" customWidth="1"/>
    <col min="47" max="47" width="15" customWidth="1"/>
    <col min="48" max="48" width="13.625" bestFit="1" customWidth="1"/>
    <col min="49" max="49" width="23.5" customWidth="1"/>
    <col min="50" max="51" width="12.375" bestFit="1" customWidth="1"/>
    <col min="52" max="52" width="26.25" customWidth="1"/>
    <col min="53" max="54" width="13.125" bestFit="1" customWidth="1"/>
    <col min="55" max="55" width="16.625" style="61" bestFit="1" customWidth="1"/>
    <col min="56" max="57" width="18.625" style="49" bestFit="1" customWidth="1"/>
    <col min="58" max="58" width="17.375" style="49" bestFit="1" customWidth="1"/>
    <col min="59" max="59" width="17.375" style="100" customWidth="1"/>
    <col min="60" max="60" width="15" style="49" bestFit="1" customWidth="1"/>
    <col min="61" max="61" width="15" style="98" customWidth="1"/>
    <col min="62" max="62" width="22.75" style="72" bestFit="1" customWidth="1"/>
    <col min="63" max="63" width="23.75" style="52" bestFit="1" customWidth="1"/>
    <col min="64" max="64" width="12.375" style="88" bestFit="1" customWidth="1"/>
    <col min="65" max="65" width="12.375" style="72" bestFit="1" customWidth="1"/>
    <col min="66" max="66" width="13.125" style="52" bestFit="1" customWidth="1"/>
    <col min="67" max="67" width="17.375" bestFit="1" customWidth="1"/>
    <col min="68" max="68" width="13.125" style="49" bestFit="1" customWidth="1"/>
    <col min="69" max="69" width="16.625" style="65" bestFit="1" customWidth="1"/>
    <col min="70" max="70" width="18.625" style="49" bestFit="1" customWidth="1"/>
    <col min="71" max="71" width="18.625" bestFit="1" customWidth="1"/>
    <col min="72" max="72" width="17.375" bestFit="1" customWidth="1"/>
    <col min="73" max="73" width="17.375" customWidth="1"/>
    <col min="74" max="74" width="15" style="49" bestFit="1" customWidth="1"/>
    <col min="75" max="75" width="15" style="98" customWidth="1"/>
    <col min="76" max="76" width="22.75" style="72" bestFit="1" customWidth="1"/>
    <col min="77" max="77" width="15.75" style="52" bestFit="1" customWidth="1"/>
    <col min="78" max="78" width="12.375" style="88" bestFit="1" customWidth="1"/>
    <col min="79" max="79" width="12.375" style="72" bestFit="1" customWidth="1"/>
    <col min="80" max="80" width="13.125" style="52" bestFit="1" customWidth="1"/>
    <col min="81" max="81" width="11.875" bestFit="1" customWidth="1"/>
    <col min="82" max="82" width="12.625" bestFit="1" customWidth="1"/>
    <col min="83" max="83" width="16.625" style="61" bestFit="1" customWidth="1"/>
    <col min="84" max="84" width="23.75" bestFit="1" customWidth="1"/>
    <col min="85" max="85" width="18.625" style="49" bestFit="1" customWidth="1"/>
    <col min="86" max="86" width="17.375" style="49" bestFit="1" customWidth="1"/>
    <col min="87" max="87" width="17.375" style="100" customWidth="1"/>
    <col min="88" max="88" width="15" style="49" bestFit="1" customWidth="1"/>
    <col min="89" max="89" width="15" style="98" customWidth="1"/>
    <col min="90" max="90" width="13.625" style="72" bestFit="1" customWidth="1"/>
    <col min="91" max="91" width="15.75" style="52" bestFit="1" customWidth="1"/>
    <col min="92" max="92" width="12.375" style="88" bestFit="1" customWidth="1"/>
    <col min="93" max="93" width="12.375" style="72" bestFit="1" customWidth="1"/>
    <col min="94" max="94" width="13.125" style="52" bestFit="1" customWidth="1"/>
    <col min="95" max="95" width="8.125" style="49" bestFit="1" customWidth="1"/>
    <col min="96" max="96" width="13.5" style="49" bestFit="1" customWidth="1"/>
    <col min="97" max="97" width="16.625" style="61" bestFit="1" customWidth="1"/>
    <col min="98" max="98" width="18.625" bestFit="1" customWidth="1"/>
    <col min="99" max="99" width="18.625" style="49" bestFit="1" customWidth="1"/>
    <col min="100" max="100" width="17.375" style="49" bestFit="1" customWidth="1"/>
    <col min="101" max="101" width="17.375" style="100" customWidth="1"/>
    <col min="102" max="102" width="15" style="49" bestFit="1" customWidth="1"/>
    <col min="103" max="103" width="15" style="98" customWidth="1"/>
    <col min="104" max="104" width="13.625" style="72" bestFit="1" customWidth="1"/>
    <col min="105" max="105" width="15.75" style="52" bestFit="1" customWidth="1"/>
    <col min="106" max="106" width="12.375" style="88" bestFit="1" customWidth="1"/>
    <col min="107" max="107" width="12.375" style="72" bestFit="1" customWidth="1"/>
    <col min="108" max="108" width="13.125" style="52" bestFit="1" customWidth="1"/>
    <col min="109" max="109" width="13.375" bestFit="1" customWidth="1"/>
    <col min="110" max="110" width="10.875" bestFit="1" customWidth="1"/>
    <col min="111" max="111" width="16.625" style="61" bestFit="1" customWidth="1"/>
    <col min="112" max="113" width="18.625" bestFit="1" customWidth="1"/>
    <col min="114" max="114" width="17.375" bestFit="1" customWidth="1"/>
    <col min="115" max="115" width="17.375" customWidth="1"/>
    <col min="116" max="116" width="15" bestFit="1" customWidth="1"/>
    <col min="117" max="117" width="15" customWidth="1"/>
    <col min="118" max="118" width="13.625" bestFit="1" customWidth="1"/>
    <col min="119" max="119" width="15.75" bestFit="1" customWidth="1"/>
    <col min="120" max="122" width="12.375" bestFit="1" customWidth="1"/>
    <col min="123" max="124" width="13.125" bestFit="1" customWidth="1"/>
    <col min="125" max="125" width="16.625" style="61" bestFit="1" customWidth="1"/>
    <col min="126" max="126" width="18.625" bestFit="1" customWidth="1"/>
    <col min="127" max="127" width="23.75" bestFit="1" customWidth="1"/>
    <col min="128" max="128" width="17.375" bestFit="1" customWidth="1"/>
    <col min="129" max="129" width="17.375" customWidth="1"/>
    <col min="130" max="130" width="15" bestFit="1" customWidth="1"/>
    <col min="131" max="131" width="15" customWidth="1"/>
    <col min="132" max="132" width="13.625" bestFit="1" customWidth="1"/>
    <col min="133" max="133" width="15.75" bestFit="1" customWidth="1"/>
    <col min="134" max="136" width="12.375" bestFit="1" customWidth="1"/>
    <col min="137" max="138" width="13.125" style="49" bestFit="1" customWidth="1"/>
    <col min="139" max="139" width="16.625" style="61" bestFit="1" customWidth="1"/>
    <col min="140" max="141" width="18.625" bestFit="1" customWidth="1"/>
    <col min="142" max="142" width="22.125" bestFit="1" customWidth="1"/>
    <col min="143" max="143" width="22.125" customWidth="1"/>
    <col min="144" max="144" width="15" bestFit="1" customWidth="1"/>
    <col min="145" max="145" width="15" customWidth="1"/>
    <col min="146" max="146" width="13.625" bestFit="1" customWidth="1"/>
    <col min="147" max="147" width="15.75" bestFit="1" customWidth="1"/>
    <col min="148" max="149" width="12.375" bestFit="1" customWidth="1"/>
    <col min="150" max="152" width="13.125" bestFit="1" customWidth="1"/>
    <col min="153" max="153" width="16.625" style="61" bestFit="1" customWidth="1"/>
    <col min="154" max="154" width="23.125" customWidth="1"/>
    <col min="155" max="155" width="18.625" bestFit="1" customWidth="1"/>
    <col min="156" max="156" width="17.375" bestFit="1" customWidth="1"/>
    <col min="157" max="157" width="17.375" customWidth="1"/>
    <col min="158" max="158" width="15" bestFit="1" customWidth="1"/>
    <col min="159" max="159" width="15" customWidth="1"/>
    <col min="160" max="160" width="13.625" bestFit="1" customWidth="1"/>
    <col min="161" max="161" width="15.75" bestFit="1" customWidth="1"/>
    <col min="162" max="163" width="12.375" bestFit="1" customWidth="1"/>
    <col min="164" max="164" width="13.125" bestFit="1" customWidth="1"/>
    <col min="165" max="165" width="13.5" bestFit="1" customWidth="1"/>
    <col min="166" max="166" width="13.125" bestFit="1" customWidth="1"/>
    <col min="167" max="167" width="16.625" style="61" bestFit="1" customWidth="1"/>
    <col min="168" max="169" width="18.625" bestFit="1" customWidth="1"/>
    <col min="170" max="170" width="22.125" bestFit="1" customWidth="1"/>
    <col min="171" max="171" width="22.125" customWidth="1"/>
    <col min="172" max="172" width="15" bestFit="1" customWidth="1"/>
    <col min="173" max="173" width="15" customWidth="1"/>
    <col min="174" max="174" width="13.625" bestFit="1" customWidth="1"/>
    <col min="175" max="175" width="15.75" bestFit="1" customWidth="1"/>
    <col min="176" max="177" width="12.375" bestFit="1" customWidth="1"/>
    <col min="178" max="178" width="13.125" bestFit="1" customWidth="1"/>
    <col min="179" max="179" width="13.375" bestFit="1" customWidth="1"/>
    <col min="180" max="180" width="13.5" bestFit="1" customWidth="1"/>
    <col min="181" max="181" width="16.625" style="61" bestFit="1" customWidth="1"/>
    <col min="182" max="183" width="18.625" bestFit="1" customWidth="1"/>
    <col min="184" max="185" width="22.125" customWidth="1"/>
    <col min="186" max="186" width="15" bestFit="1" customWidth="1"/>
    <col min="187" max="187" width="15" customWidth="1"/>
    <col min="188" max="188" width="13.625" bestFit="1" customWidth="1"/>
    <col min="189" max="189" width="15.75" bestFit="1" customWidth="1"/>
    <col min="190" max="191" width="12.375" bestFit="1" customWidth="1"/>
    <col min="192" max="192" width="13.125" bestFit="1" customWidth="1"/>
    <col min="193" max="193" width="14" bestFit="1" customWidth="1"/>
    <col min="194" max="194" width="17.625" bestFit="1" customWidth="1"/>
    <col min="195" max="195" width="16.625" style="61" bestFit="1" customWidth="1"/>
    <col min="196" max="197" width="18.625" bestFit="1" customWidth="1"/>
    <col min="198" max="198" width="22.125" bestFit="1" customWidth="1"/>
    <col min="199" max="199" width="22.125" customWidth="1"/>
    <col min="200" max="200" width="15" bestFit="1" customWidth="1"/>
    <col min="201" max="201" width="15" customWidth="1"/>
    <col min="202" max="202" width="13.625" bestFit="1" customWidth="1"/>
    <col min="203" max="203" width="15.75" bestFit="1" customWidth="1"/>
    <col min="204" max="205" width="12.375" bestFit="1" customWidth="1"/>
    <col min="206" max="206" width="14" bestFit="1" customWidth="1"/>
    <col min="207" max="207" width="12.375" bestFit="1" customWidth="1"/>
    <col min="208" max="208" width="16.625" style="61" bestFit="1" customWidth="1"/>
    <col min="209" max="210" width="18.625" bestFit="1" customWidth="1"/>
    <col min="211" max="211" width="17.375" bestFit="1" customWidth="1"/>
    <col min="212" max="212" width="17.375" customWidth="1"/>
    <col min="213" max="213" width="15" bestFit="1" customWidth="1"/>
    <col min="214" max="214" width="15" customWidth="1"/>
    <col min="215" max="215" width="13.625" bestFit="1" customWidth="1"/>
    <col min="216" max="216" width="15.75" bestFit="1" customWidth="1"/>
    <col min="217" max="217" width="12.375" bestFit="1" customWidth="1"/>
    <col min="218" max="218" width="18.125" bestFit="1" customWidth="1"/>
    <col min="219" max="219" width="12.25" bestFit="1" customWidth="1"/>
    <col min="220" max="220" width="16.625" style="61" bestFit="1" customWidth="1"/>
    <col min="221" max="222" width="18.625" bestFit="1" customWidth="1"/>
    <col min="223" max="223" width="17.375" bestFit="1" customWidth="1"/>
    <col min="224" max="224" width="17.375" customWidth="1"/>
    <col min="225" max="225" width="15" bestFit="1" customWidth="1"/>
    <col min="226" max="226" width="15" customWidth="1"/>
    <col min="227" max="227" width="13.625" bestFit="1" customWidth="1"/>
    <col min="228" max="228" width="15.75" bestFit="1" customWidth="1"/>
    <col min="229" max="229" width="12.375" bestFit="1" customWidth="1"/>
    <col min="230" max="231" width="13.125" bestFit="1" customWidth="1"/>
    <col min="232" max="232" width="16.625" style="61" bestFit="1" customWidth="1"/>
    <col min="233" max="234" width="18.625" bestFit="1" customWidth="1"/>
    <col min="235" max="235" width="17.375" bestFit="1" customWidth="1"/>
    <col min="236" max="236" width="17.375" customWidth="1"/>
    <col min="237" max="237" width="15" bestFit="1" customWidth="1"/>
    <col min="238" max="238" width="15" customWidth="1"/>
    <col min="239" max="239" width="13.625" bestFit="1" customWidth="1"/>
    <col min="240" max="240" width="15.75" bestFit="1" customWidth="1"/>
    <col min="241" max="241" width="12.375" bestFit="1" customWidth="1"/>
    <col min="242" max="242" width="13.125" bestFit="1" customWidth="1"/>
    <col min="243" max="243" width="12.375" bestFit="1" customWidth="1"/>
    <col min="244" max="244" width="16.625" style="61" bestFit="1" customWidth="1"/>
    <col min="245" max="246" width="18.625" bestFit="1" customWidth="1"/>
    <col min="247" max="247" width="17.375" bestFit="1" customWidth="1"/>
    <col min="248" max="248" width="17.375" customWidth="1"/>
    <col min="249" max="249" width="15" bestFit="1" customWidth="1"/>
    <col min="250" max="250" width="15" customWidth="1"/>
    <col min="251" max="251" width="13.625" bestFit="1" customWidth="1"/>
    <col min="252" max="252" width="15.75" bestFit="1" customWidth="1"/>
    <col min="253" max="253" width="12.375" bestFit="1" customWidth="1"/>
    <col min="254" max="254" width="13.125" bestFit="1" customWidth="1"/>
    <col min="255" max="255" width="12.375" bestFit="1" customWidth="1"/>
    <col min="256" max="256" width="6.375" style="61" customWidth="1"/>
    <col min="257" max="257" width="7.625" bestFit="1" customWidth="1"/>
    <col min="258" max="258" width="15.125" bestFit="1" customWidth="1"/>
    <col min="259" max="259" width="7.625" bestFit="1" customWidth="1"/>
    <col min="260" max="260" width="23.75" bestFit="1" customWidth="1"/>
    <col min="261" max="262" width="23.875" style="49" customWidth="1"/>
    <col min="263" max="263" width="20.125" style="49" customWidth="1"/>
    <col min="264" max="264" width="13" bestFit="1" customWidth="1"/>
    <col min="265" max="265" width="10.875" bestFit="1" customWidth="1"/>
    <col min="266" max="266" width="13" bestFit="1" customWidth="1"/>
    <col min="267" max="267" width="28.5" bestFit="1" customWidth="1"/>
    <col min="268" max="268" width="13.75" bestFit="1" customWidth="1"/>
    <col min="269" max="269" width="13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6" width="7.625" bestFit="1" customWidth="1"/>
    <col min="278" max="278" width="6.625" bestFit="1" customWidth="1"/>
    <col min="279" max="279" width="23.75" bestFit="1" customWidth="1"/>
    <col min="280" max="280" width="22.125" bestFit="1" customWidth="1"/>
    <col min="281" max="281" width="16.75" customWidth="1"/>
    <col min="282" max="282" width="9.125" customWidth="1"/>
    <col min="283" max="283" width="10.25" bestFit="1" customWidth="1"/>
    <col min="284" max="284" width="9.625" customWidth="1"/>
    <col min="285" max="285" width="28.25" bestFit="1" customWidth="1"/>
    <col min="286" max="286" width="10.375" customWidth="1"/>
    <col min="287" max="287" width="11" bestFit="1" customWidth="1"/>
    <col min="288" max="289" width="11" customWidth="1"/>
    <col min="290" max="290" width="18.625" bestFit="1" customWidth="1"/>
    <col min="291" max="291" width="17.375" bestFit="1" customWidth="1"/>
    <col min="292" max="292" width="10" bestFit="1" customWidth="1"/>
    <col min="293" max="293" width="13.625" bestFit="1" customWidth="1"/>
    <col min="294" max="294" width="7.625" bestFit="1" customWidth="1"/>
    <col min="295" max="295" width="15.125" bestFit="1" customWidth="1"/>
    <col min="297" max="297" width="23.75" bestFit="1" customWidth="1"/>
    <col min="300" max="300" width="16.625" bestFit="1" customWidth="1"/>
    <col min="302" max="302" width="10.25" bestFit="1" customWidth="1"/>
    <col min="303" max="303" width="12.375" bestFit="1" customWidth="1"/>
    <col min="304" max="304" width="28.25" bestFit="1" customWidth="1"/>
    <col min="305" max="305" width="9.25" bestFit="1" customWidth="1"/>
    <col min="306" max="306" width="11" bestFit="1" customWidth="1"/>
    <col min="308" max="308" width="18.625" bestFit="1" customWidth="1"/>
    <col min="309" max="309" width="17.375" bestFit="1" customWidth="1"/>
    <col min="310" max="310" width="10" bestFit="1" customWidth="1"/>
    <col min="311" max="311" width="13.625" bestFit="1" customWidth="1"/>
    <col min="312" max="312" width="12.375" bestFit="1" customWidth="1"/>
    <col min="313" max="313" width="11.25" bestFit="1" customWidth="1"/>
    <col min="318" max="318" width="16.625" bestFit="1" customWidth="1"/>
    <col min="320" max="320" width="10.25" bestFit="1" customWidth="1"/>
    <col min="322" max="322" width="28.25" bestFit="1" customWidth="1"/>
    <col min="323" max="323" width="9.25" bestFit="1" customWidth="1"/>
    <col min="324" max="324" width="11" bestFit="1" customWidth="1"/>
    <col min="326" max="326" width="18.625" bestFit="1" customWidth="1"/>
    <col min="327" max="327" width="17.375" bestFit="1" customWidth="1"/>
    <col min="328" max="328" width="10" bestFit="1" customWidth="1"/>
    <col min="329" max="329" width="13.625" bestFit="1" customWidth="1"/>
    <col min="336" max="336" width="16.625" bestFit="1" customWidth="1"/>
    <col min="338" max="338" width="10.25" bestFit="1" customWidth="1"/>
    <col min="340" max="340" width="28.25" bestFit="1" customWidth="1"/>
    <col min="341" max="341" width="9.25" bestFit="1" customWidth="1"/>
    <col min="342" max="342" width="11" bestFit="1" customWidth="1"/>
    <col min="344" max="344" width="18.625" bestFit="1" customWidth="1"/>
    <col min="345" max="345" width="17.375" bestFit="1" customWidth="1"/>
    <col min="346" max="346" width="10" bestFit="1" customWidth="1"/>
    <col min="347" max="347" width="13.625" bestFit="1" customWidth="1"/>
    <col min="348" max="348" width="12.375" bestFit="1" customWidth="1"/>
    <col min="349" max="349" width="11.25" bestFit="1" customWidth="1"/>
    <col min="354" max="354" width="16.625" bestFit="1" customWidth="1"/>
    <col min="356" max="356" width="10.25" bestFit="1" customWidth="1"/>
    <col min="358" max="358" width="28.25" bestFit="1" customWidth="1"/>
    <col min="359" max="359" width="9.25" bestFit="1" customWidth="1"/>
    <col min="360" max="360" width="11" bestFit="1" customWidth="1"/>
    <col min="362" max="362" width="17.25" bestFit="1" customWidth="1"/>
    <col min="363" max="363" width="16.25" bestFit="1" customWidth="1"/>
    <col min="364" max="364" width="9.25" bestFit="1" customWidth="1"/>
    <col min="365" max="365" width="12.625" bestFit="1" customWidth="1"/>
    <col min="366" max="366" width="8.75" customWidth="1"/>
    <col min="367" max="369" width="10.875" bestFit="1" customWidth="1"/>
    <col min="370" max="370" width="12.125" customWidth="1"/>
    <col min="371" max="371" width="8.75" customWidth="1"/>
    <col min="372" max="372" width="16.625" bestFit="1" customWidth="1"/>
    <col min="373" max="373" width="12.375" bestFit="1" customWidth="1"/>
    <col min="374" max="374" width="10.25" bestFit="1" customWidth="1"/>
    <col min="376" max="376" width="28.25" bestFit="1" customWidth="1"/>
    <col min="377" max="377" width="9.25" bestFit="1" customWidth="1"/>
    <col min="378" max="378" width="11" bestFit="1" customWidth="1"/>
  </cols>
  <sheetData>
    <row r="1" spans="1:265" s="51" customFormat="1" ht="21" thickBot="1" x14ac:dyDescent="0.35">
      <c r="A1" s="83"/>
      <c r="B1" s="2" t="s">
        <v>1</v>
      </c>
      <c r="C1" s="2" t="s">
        <v>32</v>
      </c>
      <c r="D1" s="68" t="s">
        <v>2</v>
      </c>
      <c r="E1" s="68" t="s">
        <v>3</v>
      </c>
      <c r="F1" s="2" t="s">
        <v>77</v>
      </c>
      <c r="G1" s="2" t="s">
        <v>6</v>
      </c>
      <c r="H1" s="84" t="s">
        <v>63</v>
      </c>
      <c r="I1" s="84" t="s">
        <v>73</v>
      </c>
      <c r="J1" s="84" t="s">
        <v>72</v>
      </c>
      <c r="K1" s="84" t="s">
        <v>133</v>
      </c>
      <c r="L1" s="59"/>
      <c r="M1" s="58" t="str">
        <f>$B2</f>
        <v>Drop_06262</v>
      </c>
      <c r="N1" s="53" t="s">
        <v>2</v>
      </c>
      <c r="O1" s="53" t="s">
        <v>3</v>
      </c>
      <c r="P1" s="70" t="s">
        <v>77</v>
      </c>
      <c r="Q1" s="78" t="s">
        <v>116</v>
      </c>
      <c r="R1" s="92" t="s">
        <v>117</v>
      </c>
      <c r="S1" s="92"/>
      <c r="T1" s="92"/>
      <c r="U1" s="92"/>
      <c r="V1" s="81"/>
      <c r="W1" s="81"/>
      <c r="X1" s="79"/>
      <c r="Y1" s="79"/>
      <c r="Z1" s="59"/>
      <c r="AA1" s="58" t="str">
        <f>$B3</f>
        <v>Drop_06263</v>
      </c>
      <c r="AB1" s="3" t="s">
        <v>2</v>
      </c>
      <c r="AC1" s="3" t="s">
        <v>3</v>
      </c>
      <c r="AD1" s="70" t="s">
        <v>77</v>
      </c>
      <c r="AE1" s="78" t="s">
        <v>116</v>
      </c>
      <c r="AF1" s="92" t="s">
        <v>117</v>
      </c>
      <c r="AG1" s="92"/>
      <c r="AH1" s="92"/>
      <c r="AI1" s="92"/>
      <c r="AJ1" s="92"/>
      <c r="AK1" s="81"/>
      <c r="AL1" s="81"/>
      <c r="AM1" s="79"/>
      <c r="AN1" s="79"/>
      <c r="AO1" s="59"/>
      <c r="AP1" s="58" t="str">
        <f>$B4</f>
        <v>Drop_06264</v>
      </c>
      <c r="AQ1" s="3" t="s">
        <v>2</v>
      </c>
      <c r="AR1" s="3" t="s">
        <v>3</v>
      </c>
      <c r="AS1" s="70" t="s">
        <v>77</v>
      </c>
      <c r="AT1" s="78" t="s">
        <v>116</v>
      </c>
      <c r="AU1" s="92" t="s">
        <v>117</v>
      </c>
      <c r="AV1" s="92"/>
      <c r="AW1" s="92"/>
      <c r="AX1" s="92"/>
      <c r="AY1" s="78"/>
      <c r="AZ1" s="79"/>
      <c r="BA1" s="79"/>
      <c r="BB1" s="59"/>
      <c r="BC1" s="58" t="str">
        <f>$B5</f>
        <v>Drop_06278</v>
      </c>
      <c r="BD1" s="3" t="s">
        <v>2</v>
      </c>
      <c r="BE1" s="3" t="s">
        <v>3</v>
      </c>
      <c r="BF1" s="70" t="s">
        <v>77</v>
      </c>
      <c r="BG1" s="78" t="s">
        <v>116</v>
      </c>
      <c r="BH1" s="92" t="s">
        <v>117</v>
      </c>
      <c r="BI1" s="92"/>
      <c r="BJ1" s="92"/>
      <c r="BK1" s="92"/>
      <c r="BL1" s="78"/>
      <c r="BM1" s="78"/>
      <c r="BN1" s="79"/>
      <c r="BO1" s="79"/>
      <c r="BP1" s="59"/>
      <c r="BQ1" s="58" t="str">
        <f>$B6</f>
        <v>Drop_06281</v>
      </c>
      <c r="BR1" s="3" t="s">
        <v>2</v>
      </c>
      <c r="BS1" s="3" t="s">
        <v>3</v>
      </c>
      <c r="BT1" s="70" t="s">
        <v>77</v>
      </c>
      <c r="BU1" s="78" t="s">
        <v>116</v>
      </c>
      <c r="BV1" s="92" t="s">
        <v>117</v>
      </c>
      <c r="BW1" s="92"/>
      <c r="BX1" s="92"/>
      <c r="BY1" s="92"/>
      <c r="BZ1" s="78"/>
      <c r="CA1" s="78"/>
      <c r="CB1" s="79"/>
      <c r="CC1" s="79"/>
      <c r="CD1" s="59"/>
      <c r="CE1" s="58" t="str">
        <f>$B7</f>
        <v>Drop_06282</v>
      </c>
      <c r="CF1" s="3" t="s">
        <v>2</v>
      </c>
      <c r="CG1" s="3" t="s">
        <v>3</v>
      </c>
      <c r="CH1" s="70" t="s">
        <v>77</v>
      </c>
      <c r="CI1" s="78" t="s">
        <v>116</v>
      </c>
      <c r="CJ1" s="92" t="s">
        <v>117</v>
      </c>
      <c r="CK1" s="92"/>
      <c r="CL1" s="92"/>
      <c r="CM1" s="92"/>
      <c r="CN1" s="78"/>
      <c r="CO1" s="78"/>
      <c r="CP1" s="79"/>
      <c r="CQ1" s="79"/>
      <c r="CR1" s="59"/>
      <c r="CS1" s="58" t="str">
        <f>$B8</f>
        <v>Drop_06284</v>
      </c>
      <c r="CT1" s="3" t="s">
        <v>2</v>
      </c>
      <c r="CU1" s="3" t="s">
        <v>3</v>
      </c>
      <c r="CV1" s="70" t="s">
        <v>77</v>
      </c>
      <c r="CW1" s="78" t="s">
        <v>116</v>
      </c>
      <c r="CX1" s="92" t="s">
        <v>117</v>
      </c>
      <c r="CY1" s="92"/>
      <c r="CZ1" s="92"/>
      <c r="DA1" s="92"/>
      <c r="DB1" s="78"/>
      <c r="DC1" s="78"/>
      <c r="DD1" s="79"/>
      <c r="DE1" s="79"/>
      <c r="DF1" s="59"/>
      <c r="DG1" s="79" t="str">
        <f>$B9</f>
        <v>Drop_06285</v>
      </c>
      <c r="DH1" s="78" t="s">
        <v>2</v>
      </c>
      <c r="DI1" s="78" t="s">
        <v>3</v>
      </c>
      <c r="DJ1" s="78" t="s">
        <v>77</v>
      </c>
      <c r="DK1" s="78" t="s">
        <v>116</v>
      </c>
      <c r="DL1" s="92" t="s">
        <v>117</v>
      </c>
      <c r="DM1" s="92"/>
      <c r="DN1" s="92"/>
      <c r="DO1" s="92"/>
      <c r="DP1" s="78"/>
      <c r="DQ1" s="78"/>
      <c r="DR1" s="79"/>
      <c r="DS1" s="79"/>
      <c r="DT1" s="59"/>
      <c r="DU1" s="79" t="str">
        <f>$B10</f>
        <v>Drop_06286</v>
      </c>
      <c r="DV1" s="78" t="s">
        <v>2</v>
      </c>
      <c r="DW1" s="78" t="s">
        <v>3</v>
      </c>
      <c r="DX1" s="78" t="s">
        <v>77</v>
      </c>
      <c r="DY1" s="78" t="s">
        <v>116</v>
      </c>
      <c r="DZ1" s="92" t="s">
        <v>117</v>
      </c>
      <c r="EA1" s="92"/>
      <c r="EB1" s="92"/>
      <c r="EC1" s="92"/>
      <c r="ED1" s="78"/>
      <c r="EE1" s="78"/>
      <c r="EF1" s="79"/>
      <c r="EG1" s="79"/>
      <c r="EH1" s="59"/>
      <c r="EI1" s="79" t="str">
        <f>$B11</f>
        <v>Drop_06333</v>
      </c>
      <c r="EJ1" s="78" t="s">
        <v>2</v>
      </c>
      <c r="EK1" s="78" t="s">
        <v>3</v>
      </c>
      <c r="EL1" s="78" t="s">
        <v>77</v>
      </c>
      <c r="EM1" s="78" t="s">
        <v>116</v>
      </c>
      <c r="EN1" s="92" t="s">
        <v>117</v>
      </c>
      <c r="EO1" s="92"/>
      <c r="EP1" s="92"/>
      <c r="EQ1" s="92"/>
      <c r="ER1" s="78"/>
      <c r="ES1" s="78"/>
      <c r="ET1" s="79"/>
      <c r="EU1" s="79"/>
      <c r="EV1" s="59"/>
      <c r="EW1" s="58" t="str">
        <f>$B12</f>
        <v>Drop_06334</v>
      </c>
      <c r="EX1" s="3" t="s">
        <v>2</v>
      </c>
      <c r="EY1" s="3" t="s">
        <v>3</v>
      </c>
      <c r="EZ1" s="70" t="s">
        <v>77</v>
      </c>
      <c r="FA1" s="78" t="s">
        <v>116</v>
      </c>
      <c r="FB1" s="92" t="s">
        <v>117</v>
      </c>
      <c r="FC1" s="92"/>
      <c r="FD1" s="92"/>
      <c r="FE1" s="78"/>
      <c r="FF1" s="78"/>
      <c r="FG1" s="78"/>
      <c r="FH1" s="79"/>
      <c r="FI1" s="79"/>
      <c r="FJ1" s="59"/>
      <c r="FK1" s="58" t="str">
        <f>$B13</f>
        <v>Drop_06335</v>
      </c>
      <c r="FL1" s="3" t="s">
        <v>2</v>
      </c>
      <c r="FM1" s="3" t="s">
        <v>3</v>
      </c>
      <c r="FN1" s="70" t="s">
        <v>77</v>
      </c>
      <c r="FO1" s="78" t="s">
        <v>116</v>
      </c>
      <c r="FP1" s="92" t="s">
        <v>117</v>
      </c>
      <c r="FQ1" s="92"/>
      <c r="FR1" s="92"/>
      <c r="FS1" s="92"/>
      <c r="FT1" s="78"/>
      <c r="FU1" s="78"/>
      <c r="FV1" s="79"/>
      <c r="FW1" s="79"/>
      <c r="FX1" s="59"/>
      <c r="FY1" s="58" t="str">
        <f>$B14</f>
        <v>Drop_06283</v>
      </c>
      <c r="FZ1" s="3" t="s">
        <v>2</v>
      </c>
      <c r="GA1" s="3" t="s">
        <v>3</v>
      </c>
      <c r="GB1" s="70" t="s">
        <v>77</v>
      </c>
      <c r="GC1" s="78" t="s">
        <v>116</v>
      </c>
      <c r="GD1" s="92" t="s">
        <v>117</v>
      </c>
      <c r="GE1" s="92"/>
      <c r="GF1" s="92"/>
      <c r="GG1" s="92"/>
      <c r="GH1" s="78"/>
      <c r="GI1" s="78"/>
      <c r="GJ1" s="79"/>
      <c r="GK1" s="79"/>
      <c r="GL1" s="59"/>
      <c r="GM1" s="58" t="str">
        <f>$B15</f>
        <v>Drop_06287</v>
      </c>
      <c r="GN1" s="3" t="s">
        <v>2</v>
      </c>
      <c r="GO1" s="3" t="s">
        <v>3</v>
      </c>
      <c r="GP1" s="70" t="s">
        <v>77</v>
      </c>
      <c r="GQ1" s="78" t="s">
        <v>116</v>
      </c>
      <c r="GR1" s="92" t="s">
        <v>117</v>
      </c>
      <c r="GS1" s="92"/>
      <c r="GT1" s="92"/>
      <c r="GU1" s="92"/>
      <c r="GV1" s="78"/>
      <c r="GW1" s="79"/>
      <c r="GX1" s="79"/>
      <c r="GY1" s="59"/>
      <c r="GZ1" s="58" t="str">
        <f>$B16</f>
        <v>Drop_06288</v>
      </c>
      <c r="HA1" s="3" t="s">
        <v>2</v>
      </c>
      <c r="HB1" s="3" t="s">
        <v>3</v>
      </c>
      <c r="HC1" s="70" t="s">
        <v>77</v>
      </c>
      <c r="HD1" s="78" t="s">
        <v>116</v>
      </c>
      <c r="HE1" s="92" t="s">
        <v>117</v>
      </c>
      <c r="HF1" s="92"/>
      <c r="HG1" s="92"/>
      <c r="HH1" s="92"/>
      <c r="HI1" s="79"/>
      <c r="HJ1" s="79"/>
      <c r="HK1" s="59"/>
      <c r="HL1" s="58" t="str">
        <f>$B17</f>
        <v>Drop_06290</v>
      </c>
      <c r="HM1" s="3" t="s">
        <v>2</v>
      </c>
      <c r="HN1" s="3" t="s">
        <v>3</v>
      </c>
      <c r="HO1" s="70" t="s">
        <v>77</v>
      </c>
      <c r="HP1" s="78" t="s">
        <v>116</v>
      </c>
      <c r="HQ1" s="92" t="s">
        <v>117</v>
      </c>
      <c r="HR1" s="92"/>
      <c r="HS1" s="92"/>
      <c r="HT1" s="92"/>
      <c r="HU1" s="79"/>
      <c r="HV1" s="79"/>
      <c r="HW1" s="59"/>
      <c r="HX1" s="58" t="str">
        <f>$B18</f>
        <v>Drop_06291</v>
      </c>
      <c r="HY1" s="3" t="s">
        <v>2</v>
      </c>
      <c r="HZ1" s="3" t="s">
        <v>3</v>
      </c>
      <c r="IA1" s="70" t="s">
        <v>77</v>
      </c>
      <c r="IB1" s="78" t="s">
        <v>116</v>
      </c>
      <c r="IC1" s="92" t="s">
        <v>117</v>
      </c>
      <c r="ID1" s="92"/>
      <c r="IE1" s="92"/>
      <c r="IF1" s="92"/>
      <c r="IG1" s="79"/>
      <c r="IH1" s="79"/>
      <c r="II1" s="80"/>
      <c r="IJ1" s="58" t="str">
        <f>$B19</f>
        <v>Drop_06292</v>
      </c>
      <c r="IK1" s="3" t="s">
        <v>2</v>
      </c>
      <c r="IL1" s="3" t="s">
        <v>3</v>
      </c>
      <c r="IM1" s="70" t="s">
        <v>77</v>
      </c>
      <c r="IN1" s="78" t="s">
        <v>116</v>
      </c>
      <c r="IO1" s="92" t="s">
        <v>117</v>
      </c>
      <c r="IP1" s="92"/>
      <c r="IQ1" s="92"/>
      <c r="IR1" s="92"/>
      <c r="IS1" s="79"/>
      <c r="IT1" s="79"/>
      <c r="IU1" s="59"/>
    </row>
    <row r="2" spans="1:265" s="55" customFormat="1" ht="20.25" x14ac:dyDescent="0.3">
      <c r="A2" s="85">
        <v>1</v>
      </c>
      <c r="B2" s="86" t="s">
        <v>9</v>
      </c>
      <c r="C2" s="87" t="s">
        <v>33</v>
      </c>
      <c r="D2" s="77">
        <v>100</v>
      </c>
      <c r="E2" s="4">
        <v>1207.0999999999999</v>
      </c>
      <c r="F2" s="90">
        <v>0</v>
      </c>
      <c r="G2" s="88">
        <v>1.2170000000000001</v>
      </c>
      <c r="H2" s="94">
        <v>261.30473429340645</v>
      </c>
      <c r="I2" s="94">
        <v>735.91250596225757</v>
      </c>
      <c r="J2" s="94">
        <v>4.6337003100219203</v>
      </c>
      <c r="K2" s="94">
        <v>31.062181249052003</v>
      </c>
      <c r="L2" s="60"/>
      <c r="M2" s="54" t="str">
        <f>$C2</f>
        <v>2mL 1.19deg</v>
      </c>
      <c r="N2" s="50">
        <v>100</v>
      </c>
      <c r="O2" s="4">
        <v>1207.0999999999999</v>
      </c>
      <c r="P2" s="71">
        <f>$F2</f>
        <v>0</v>
      </c>
      <c r="Q2" s="71">
        <f>P2</f>
        <v>0</v>
      </c>
      <c r="R2" s="19">
        <f>((3*2000)/(4*PI()))^(1/3)</f>
        <v>7.815926417967721</v>
      </c>
      <c r="S2" s="19"/>
      <c r="T2" s="19"/>
      <c r="U2" s="19"/>
      <c r="V2" s="71"/>
      <c r="W2" s="71"/>
      <c r="X2" s="54"/>
      <c r="Y2" s="54"/>
      <c r="Z2" s="62"/>
      <c r="AA2" s="54" t="str">
        <f>$C3</f>
        <v>3mL 1.19deg</v>
      </c>
      <c r="AB2" s="50">
        <v>100</v>
      </c>
      <c r="AC2" s="4">
        <v>1069.0999999999999</v>
      </c>
      <c r="AD2" s="71">
        <f>$F3</f>
        <v>0</v>
      </c>
      <c r="AE2" s="71">
        <f>AD2</f>
        <v>0</v>
      </c>
      <c r="AF2" s="19">
        <f>((3*3000)/(4*PI()))^(1/3)</f>
        <v>8.9470022893964956</v>
      </c>
      <c r="AG2" s="19"/>
      <c r="AH2" s="19"/>
      <c r="AI2" s="19"/>
      <c r="AJ2" s="19"/>
      <c r="AK2" s="71"/>
      <c r="AL2" s="71"/>
      <c r="AM2" s="54"/>
      <c r="AN2" s="54"/>
      <c r="AO2" s="62"/>
      <c r="AP2" s="54" t="str">
        <f>$C4</f>
        <v>4mL 1.19deg</v>
      </c>
      <c r="AQ2" s="50">
        <v>100</v>
      </c>
      <c r="AR2" s="4">
        <v>1214.4000000000001</v>
      </c>
      <c r="AS2" s="71">
        <f>$F4</f>
        <v>0</v>
      </c>
      <c r="AT2" s="71">
        <f>AS2</f>
        <v>0</v>
      </c>
      <c r="AU2" s="19">
        <f>((3*4000)/(4*PI()))^(1/3)</f>
        <v>9.8474502184269639</v>
      </c>
      <c r="AV2" s="19"/>
      <c r="AW2" s="19"/>
      <c r="AX2" s="19"/>
      <c r="AY2" s="71"/>
      <c r="AZ2" s="54"/>
      <c r="BA2" s="54"/>
      <c r="BB2" s="62"/>
      <c r="BC2" s="54" t="str">
        <f>$C5</f>
        <v>2mL 7.66deg</v>
      </c>
      <c r="BD2" s="50">
        <v>100</v>
      </c>
      <c r="BE2" s="4">
        <v>1046</v>
      </c>
      <c r="BF2" s="71">
        <f>$F5</f>
        <v>0</v>
      </c>
      <c r="BG2" s="71">
        <f>BF2</f>
        <v>0</v>
      </c>
      <c r="BH2" s="19">
        <f>((3*2000)/(4*PI()))^(1/3)</f>
        <v>7.815926417967721</v>
      </c>
      <c r="BI2" s="19"/>
      <c r="BJ2" s="19"/>
      <c r="BK2" s="19"/>
      <c r="BL2" s="71"/>
      <c r="BM2" s="71"/>
      <c r="BN2" s="54"/>
      <c r="BO2" s="54"/>
      <c r="BP2" s="62"/>
      <c r="BQ2" s="54" t="str">
        <f>$C6</f>
        <v>3mL 7.66deg</v>
      </c>
      <c r="BR2" s="50">
        <v>100</v>
      </c>
      <c r="BS2" s="50">
        <v>1029.3</v>
      </c>
      <c r="BT2" s="71">
        <f>$F6</f>
        <v>0</v>
      </c>
      <c r="BU2" s="71">
        <f>BT2</f>
        <v>0</v>
      </c>
      <c r="BV2" s="19">
        <f>((3*3000)/(4*PI()))^(1/3)</f>
        <v>8.9470022893964956</v>
      </c>
      <c r="BW2" s="19"/>
      <c r="BX2" s="19"/>
      <c r="BY2" s="19"/>
      <c r="BZ2" s="71"/>
      <c r="CA2" s="71"/>
      <c r="CB2" s="54"/>
      <c r="CC2" s="54"/>
      <c r="CD2" s="62"/>
      <c r="CE2" s="54" t="str">
        <f>$C7</f>
        <v>4mL 7.66deg</v>
      </c>
      <c r="CF2" s="50">
        <v>100</v>
      </c>
      <c r="CG2" s="50">
        <v>1051.3</v>
      </c>
      <c r="CH2" s="71">
        <f>$F7</f>
        <v>0</v>
      </c>
      <c r="CI2" s="71">
        <f>CH2</f>
        <v>0</v>
      </c>
      <c r="CJ2" s="19">
        <f>((3*4000)/(4*PI()))^(1/3)</f>
        <v>9.8474502184269639</v>
      </c>
      <c r="CK2" s="19"/>
      <c r="CL2" s="19"/>
      <c r="CM2" s="19"/>
      <c r="CN2" s="71"/>
      <c r="CO2" s="71"/>
      <c r="CP2" s="54"/>
      <c r="CQ2" s="54"/>
      <c r="CR2" s="62"/>
      <c r="CS2" s="54" t="str">
        <f>$C8</f>
        <v>2mL 3.99deg</v>
      </c>
      <c r="CT2" s="50">
        <v>100</v>
      </c>
      <c r="CU2" s="50">
        <v>1049</v>
      </c>
      <c r="CV2" s="71">
        <f>$F8</f>
        <v>0</v>
      </c>
      <c r="CW2" s="71">
        <f>CV2</f>
        <v>0</v>
      </c>
      <c r="CX2" s="19">
        <f>((3*2000)/(4*PI()))^(1/3)</f>
        <v>7.815926417967721</v>
      </c>
      <c r="CY2" s="19"/>
      <c r="CZ2" s="19"/>
      <c r="DA2" s="19"/>
      <c r="DB2" s="71"/>
      <c r="DC2" s="71"/>
      <c r="DD2" s="54"/>
      <c r="DE2" s="54"/>
      <c r="DF2" s="62"/>
      <c r="DG2" s="54" t="str">
        <f>$C9</f>
        <v>3mL 3.99deg</v>
      </c>
      <c r="DH2" s="50">
        <v>100</v>
      </c>
      <c r="DI2" s="4">
        <v>1146</v>
      </c>
      <c r="DJ2" s="71">
        <f>$F9</f>
        <v>0</v>
      </c>
      <c r="DK2" s="71">
        <f>DJ2</f>
        <v>0</v>
      </c>
      <c r="DL2" s="19">
        <f>((3*3000)/(4*PI()))^(1/3)</f>
        <v>8.9470022893964956</v>
      </c>
      <c r="DM2" s="19"/>
      <c r="DN2" s="19"/>
      <c r="DO2" s="19"/>
      <c r="DP2" s="71"/>
      <c r="DQ2" s="71"/>
      <c r="DR2" s="54"/>
      <c r="DS2" s="54"/>
      <c r="DT2" s="62"/>
      <c r="DU2" s="54" t="str">
        <f>$C10</f>
        <v>4mL 3.99deg</v>
      </c>
      <c r="DV2" s="50">
        <v>100</v>
      </c>
      <c r="DW2" s="4">
        <v>1123.0999999999999</v>
      </c>
      <c r="DX2" s="71">
        <f>$F10</f>
        <v>0</v>
      </c>
      <c r="DY2" s="71">
        <f>DX2</f>
        <v>0</v>
      </c>
      <c r="DZ2" s="19">
        <f>((3*4000)/(4*PI()))^(1/3)</f>
        <v>9.8474502184269639</v>
      </c>
      <c r="EA2" s="19"/>
      <c r="EB2" s="19"/>
      <c r="EC2" s="19"/>
      <c r="ED2" s="71"/>
      <c r="EE2" s="71"/>
      <c r="EF2" s="54"/>
      <c r="EG2" s="54"/>
      <c r="EH2" s="62"/>
      <c r="EI2" s="54" t="str">
        <f>$C11</f>
        <v>2mL 4.00deg</v>
      </c>
      <c r="EJ2" s="50">
        <v>100</v>
      </c>
      <c r="EK2" s="4">
        <v>801.4</v>
      </c>
      <c r="EL2" s="71">
        <f>$F11</f>
        <v>0</v>
      </c>
      <c r="EM2" s="71">
        <f>EL2</f>
        <v>0</v>
      </c>
      <c r="EN2" s="19">
        <f>((3*2000)/(4*PI()))^(1/3)</f>
        <v>7.815926417967721</v>
      </c>
      <c r="EO2" s="19"/>
      <c r="EP2" s="19"/>
      <c r="EQ2" s="19"/>
      <c r="ER2" s="71"/>
      <c r="ES2" s="71"/>
      <c r="ET2" s="54"/>
      <c r="EU2" s="54"/>
      <c r="EV2" s="62"/>
      <c r="EW2" s="54" t="str">
        <f>$C12</f>
        <v>2mL 4.00deg</v>
      </c>
      <c r="EX2" s="50">
        <v>100</v>
      </c>
      <c r="EY2" s="4">
        <v>804.39</v>
      </c>
      <c r="EZ2" s="71">
        <f>$F12</f>
        <v>0</v>
      </c>
      <c r="FA2" s="71">
        <f>EZ2</f>
        <v>0</v>
      </c>
      <c r="FB2" s="19">
        <f>((3*2000)/(4*PI()))^(1/3)</f>
        <v>7.815926417967721</v>
      </c>
      <c r="FC2" s="19"/>
      <c r="FD2" s="19"/>
      <c r="FE2" s="71"/>
      <c r="FF2" s="71"/>
      <c r="FG2" s="71"/>
      <c r="FH2" s="54"/>
      <c r="FI2" s="54"/>
      <c r="FJ2" s="62"/>
      <c r="FK2" s="54" t="str">
        <f>$C13</f>
        <v>2mL 4.00deg</v>
      </c>
      <c r="FL2" s="50">
        <v>100</v>
      </c>
      <c r="FM2" s="4">
        <v>802.48</v>
      </c>
      <c r="FN2" s="71">
        <f>$F13</f>
        <v>0</v>
      </c>
      <c r="FO2" s="71">
        <f>FN2</f>
        <v>0</v>
      </c>
      <c r="FP2" s="19">
        <f>((3*2000)/(4*PI()))^(1/3)</f>
        <v>7.815926417967721</v>
      </c>
      <c r="FQ2" s="19"/>
      <c r="FR2" s="19"/>
      <c r="FS2" s="19"/>
      <c r="FT2" s="71"/>
      <c r="FU2" s="71"/>
      <c r="FV2" s="54"/>
      <c r="FW2" s="54"/>
      <c r="FX2" s="62"/>
      <c r="FY2" s="54" t="str">
        <f>$C14</f>
        <v>6mL 7.66deg</v>
      </c>
      <c r="FZ2" s="52">
        <v>110</v>
      </c>
      <c r="GA2" s="52">
        <v>1163.7</v>
      </c>
      <c r="GB2" s="71">
        <f>$F14</f>
        <v>0</v>
      </c>
      <c r="GC2" s="71">
        <f>GB2</f>
        <v>0</v>
      </c>
      <c r="GD2" s="19">
        <f>((3*6000)/(4*PI()))^(1/3)</f>
        <v>11.272516517868263</v>
      </c>
      <c r="GE2" s="19"/>
      <c r="GF2" s="19"/>
      <c r="GG2" s="19"/>
      <c r="GH2" s="71"/>
      <c r="GI2" s="71"/>
      <c r="GJ2" s="54"/>
      <c r="GK2" s="54"/>
      <c r="GL2" s="62"/>
      <c r="GM2" s="54" t="str">
        <f>$C15</f>
        <v>6mL 3.99deg</v>
      </c>
      <c r="GN2" s="52">
        <v>110</v>
      </c>
      <c r="GO2" s="52">
        <v>1274.0999999999999</v>
      </c>
      <c r="GP2" s="71">
        <f>$F15</f>
        <v>0</v>
      </c>
      <c r="GQ2" s="71">
        <f>GP2</f>
        <v>0</v>
      </c>
      <c r="GR2" s="19">
        <f>((3*6000)/(4*PI()))^(1/3)</f>
        <v>11.272516517868263</v>
      </c>
      <c r="GS2" s="19"/>
      <c r="GT2" s="19"/>
      <c r="GU2" s="19"/>
      <c r="GV2" s="71"/>
      <c r="GW2" s="54"/>
      <c r="GX2" s="54"/>
      <c r="GY2" s="62"/>
      <c r="GZ2" s="54" t="str">
        <f>$C16</f>
        <v>2mL 2.94deg</v>
      </c>
      <c r="HA2" s="52">
        <v>110</v>
      </c>
      <c r="HB2" s="52">
        <v>1145.3</v>
      </c>
      <c r="HC2" s="71">
        <f>$F16</f>
        <v>0</v>
      </c>
      <c r="HD2" s="71">
        <f>HC2</f>
        <v>0</v>
      </c>
      <c r="HE2" s="19">
        <f>((3*2000)/(4*PI()))^(1/3)</f>
        <v>7.815926417967721</v>
      </c>
      <c r="HF2" s="19"/>
      <c r="HG2" s="19"/>
      <c r="HH2" s="19"/>
      <c r="HI2" s="54"/>
      <c r="HJ2" s="54"/>
      <c r="HK2" s="62"/>
      <c r="HL2" s="54" t="str">
        <f>$C17</f>
        <v>3mL 2.94deg</v>
      </c>
      <c r="HM2" s="52">
        <v>110</v>
      </c>
      <c r="HN2" s="52">
        <v>1252.8</v>
      </c>
      <c r="HO2" s="71">
        <f>$F17</f>
        <v>0</v>
      </c>
      <c r="HP2" s="71">
        <f>HO2</f>
        <v>0</v>
      </c>
      <c r="HQ2" s="19">
        <f>((3*3000)/(4*PI()))^(1/3)</f>
        <v>8.9470022893964956</v>
      </c>
      <c r="HR2" s="19"/>
      <c r="HS2" s="19"/>
      <c r="HT2" s="19"/>
      <c r="HU2" s="54"/>
      <c r="HV2" s="54"/>
      <c r="HW2" s="62"/>
      <c r="HX2" s="54" t="str">
        <f>$C18</f>
        <v>4mL 2.94deg</v>
      </c>
      <c r="HY2" s="52">
        <v>110</v>
      </c>
      <c r="HZ2" s="52">
        <v>1124.7</v>
      </c>
      <c r="IA2" s="71">
        <f>$F18</f>
        <v>0</v>
      </c>
      <c r="IB2" s="71">
        <f>IA2</f>
        <v>0</v>
      </c>
      <c r="IC2" s="19">
        <f>((3*4000)/(4*PI()))^(1/3)</f>
        <v>9.8474502184269639</v>
      </c>
      <c r="ID2" s="19"/>
      <c r="IE2" s="19"/>
      <c r="IF2" s="19"/>
      <c r="IG2" s="54"/>
      <c r="IH2" s="54"/>
      <c r="II2" s="62"/>
      <c r="IJ2" s="54" t="str">
        <f>$C19</f>
        <v>6mL 2.94deg</v>
      </c>
      <c r="IK2" s="52">
        <v>110</v>
      </c>
      <c r="IL2" s="52">
        <v>1298.8</v>
      </c>
      <c r="IM2" s="71">
        <f>$F19</f>
        <v>0</v>
      </c>
      <c r="IN2" s="71">
        <f>IM2</f>
        <v>0</v>
      </c>
      <c r="IO2" s="19">
        <f>((3*6000)/(4*PI()))^(1/3)</f>
        <v>11.272516517868263</v>
      </c>
      <c r="IP2" s="19"/>
      <c r="IQ2" s="19"/>
      <c r="IR2" s="19"/>
      <c r="IS2" s="54"/>
      <c r="IT2" s="54"/>
      <c r="IU2" s="62"/>
      <c r="IV2" s="54"/>
      <c r="IW2" s="54"/>
      <c r="IX2" s="54"/>
      <c r="IY2" s="54"/>
      <c r="IZ2" s="54"/>
      <c r="JA2" s="54"/>
      <c r="JB2" s="54"/>
      <c r="JC2" s="54"/>
      <c r="JD2" s="54"/>
      <c r="JE2" s="54"/>
    </row>
    <row r="3" spans="1:265" x14ac:dyDescent="0.25">
      <c r="A3" s="87">
        <v>2</v>
      </c>
      <c r="B3" s="87" t="s">
        <v>10</v>
      </c>
      <c r="C3" s="87" t="s">
        <v>34</v>
      </c>
      <c r="D3" s="77">
        <v>100</v>
      </c>
      <c r="E3" s="4">
        <v>1069.0999999999999</v>
      </c>
      <c r="F3" s="100">
        <v>0</v>
      </c>
      <c r="G3" s="90">
        <v>1.2050000000000001</v>
      </c>
      <c r="H3" s="94">
        <v>284.63035975243389</v>
      </c>
      <c r="I3" s="94">
        <v>850.79929510251407</v>
      </c>
      <c r="J3" s="94">
        <v>5.5634466244107452</v>
      </c>
      <c r="K3" s="94">
        <v>35.674973000181623</v>
      </c>
      <c r="M3" s="31" t="s">
        <v>110</v>
      </c>
      <c r="N3" s="82" t="s">
        <v>111</v>
      </c>
      <c r="O3" s="31" t="s">
        <v>109</v>
      </c>
      <c r="P3" s="31" t="s">
        <v>72</v>
      </c>
      <c r="Q3" s="31" t="s">
        <v>74</v>
      </c>
      <c r="R3" s="31" t="s">
        <v>133</v>
      </c>
      <c r="S3" s="31"/>
      <c r="T3" s="31"/>
      <c r="U3" s="31"/>
      <c r="V3" s="31"/>
      <c r="W3" s="31"/>
      <c r="X3" s="31"/>
      <c r="Y3" s="31"/>
      <c r="Z3" s="63"/>
      <c r="AA3" s="31" t="s">
        <v>110</v>
      </c>
      <c r="AB3" s="82" t="s">
        <v>111</v>
      </c>
      <c r="AC3" s="31" t="s">
        <v>109</v>
      </c>
      <c r="AD3" s="31" t="s">
        <v>72</v>
      </c>
      <c r="AE3" s="31" t="s">
        <v>74</v>
      </c>
      <c r="AF3" s="31" t="s">
        <v>133</v>
      </c>
      <c r="AG3" s="31"/>
      <c r="AH3" s="31"/>
      <c r="AI3" s="31"/>
      <c r="AJ3" s="31"/>
      <c r="AK3" s="31"/>
      <c r="AL3" s="31"/>
      <c r="AM3" s="31"/>
      <c r="AN3" s="31"/>
      <c r="AO3" s="63"/>
      <c r="AP3" s="31" t="s">
        <v>110</v>
      </c>
      <c r="AQ3" s="82" t="s">
        <v>111</v>
      </c>
      <c r="AR3" s="31" t="s">
        <v>109</v>
      </c>
      <c r="AS3" s="31" t="s">
        <v>72</v>
      </c>
      <c r="AT3" s="31" t="s">
        <v>74</v>
      </c>
      <c r="AU3" s="31" t="s">
        <v>133</v>
      </c>
      <c r="AV3" s="31"/>
      <c r="AW3" s="31"/>
      <c r="AX3" s="31"/>
      <c r="AY3" s="31"/>
      <c r="AZ3" s="31"/>
      <c r="BA3" s="31"/>
      <c r="BB3" s="63"/>
      <c r="BC3" s="31" t="s">
        <v>110</v>
      </c>
      <c r="BD3" s="82" t="s">
        <v>111</v>
      </c>
      <c r="BE3" s="31" t="s">
        <v>109</v>
      </c>
      <c r="BF3" s="31" t="s">
        <v>72</v>
      </c>
      <c r="BG3" s="31" t="s">
        <v>74</v>
      </c>
      <c r="BH3" s="31" t="s">
        <v>133</v>
      </c>
      <c r="BI3" s="31"/>
      <c r="BJ3" s="31"/>
      <c r="BK3" s="31"/>
      <c r="BL3" s="31"/>
      <c r="BM3" s="31"/>
      <c r="BN3" s="31"/>
      <c r="BO3" s="31"/>
      <c r="BP3" s="63"/>
      <c r="BQ3" s="31" t="s">
        <v>110</v>
      </c>
      <c r="BR3" s="82" t="s">
        <v>111</v>
      </c>
      <c r="BS3" s="31" t="s">
        <v>109</v>
      </c>
      <c r="BT3" s="31" t="s">
        <v>72</v>
      </c>
      <c r="BU3" s="31" t="s">
        <v>74</v>
      </c>
      <c r="BV3" s="31" t="s">
        <v>133</v>
      </c>
      <c r="BW3" s="31"/>
      <c r="BX3" s="31"/>
      <c r="BY3" s="31"/>
      <c r="BZ3" s="31"/>
      <c r="CA3" s="31"/>
      <c r="CB3" s="31"/>
      <c r="CC3" s="31"/>
      <c r="CD3" s="63"/>
      <c r="CE3" s="31" t="s">
        <v>110</v>
      </c>
      <c r="CF3" s="82" t="s">
        <v>111</v>
      </c>
      <c r="CG3" s="31" t="s">
        <v>109</v>
      </c>
      <c r="CH3" s="31" t="s">
        <v>72</v>
      </c>
      <c r="CI3" s="31" t="s">
        <v>74</v>
      </c>
      <c r="CJ3" s="31" t="s">
        <v>133</v>
      </c>
      <c r="CK3" s="31"/>
      <c r="CL3" s="31"/>
      <c r="CM3" s="31"/>
      <c r="CN3" s="31"/>
      <c r="CO3" s="31"/>
      <c r="CP3" s="31"/>
      <c r="CQ3" s="31"/>
      <c r="CR3" s="63"/>
      <c r="CS3" s="31" t="s">
        <v>110</v>
      </c>
      <c r="CT3" s="82" t="s">
        <v>111</v>
      </c>
      <c r="CU3" s="31" t="s">
        <v>109</v>
      </c>
      <c r="CV3" s="31" t="s">
        <v>72</v>
      </c>
      <c r="CW3" s="31" t="s">
        <v>74</v>
      </c>
      <c r="CX3" s="31" t="s">
        <v>133</v>
      </c>
      <c r="CY3" s="31"/>
      <c r="CZ3" s="31"/>
      <c r="DA3" s="31"/>
      <c r="DB3" s="31"/>
      <c r="DC3" s="31"/>
      <c r="DD3" s="31"/>
      <c r="DE3" s="31"/>
      <c r="DF3" s="63"/>
      <c r="DG3" s="31" t="s">
        <v>110</v>
      </c>
      <c r="DH3" s="82" t="s">
        <v>111</v>
      </c>
      <c r="DI3" s="31" t="s">
        <v>109</v>
      </c>
      <c r="DJ3" s="31" t="s">
        <v>72</v>
      </c>
      <c r="DK3" s="31" t="s">
        <v>74</v>
      </c>
      <c r="DL3" s="31" t="s">
        <v>133</v>
      </c>
      <c r="DM3" s="31"/>
      <c r="DN3" s="31"/>
      <c r="DO3" s="31"/>
      <c r="DP3" s="31"/>
      <c r="DQ3" s="31"/>
      <c r="DR3" s="31"/>
      <c r="DS3" s="31"/>
      <c r="DT3" s="63"/>
      <c r="DU3" s="31" t="s">
        <v>110</v>
      </c>
      <c r="DV3" s="82" t="s">
        <v>111</v>
      </c>
      <c r="DW3" s="31" t="s">
        <v>109</v>
      </c>
      <c r="DX3" s="31" t="s">
        <v>72</v>
      </c>
      <c r="DY3" s="31" t="s">
        <v>74</v>
      </c>
      <c r="DZ3" s="31" t="s">
        <v>133</v>
      </c>
      <c r="EA3" s="31"/>
      <c r="EB3" s="31"/>
      <c r="EC3" s="31"/>
      <c r="ED3" s="31"/>
      <c r="EE3" s="31"/>
      <c r="EF3" s="31"/>
      <c r="EG3" s="31"/>
      <c r="EH3" s="63"/>
      <c r="EI3" s="31" t="s">
        <v>110</v>
      </c>
      <c r="EJ3" s="82" t="s">
        <v>111</v>
      </c>
      <c r="EK3" s="31" t="s">
        <v>109</v>
      </c>
      <c r="EL3" s="31" t="s">
        <v>72</v>
      </c>
      <c r="EM3" s="31" t="s">
        <v>74</v>
      </c>
      <c r="EN3" s="31" t="s">
        <v>133</v>
      </c>
      <c r="EO3" s="31"/>
      <c r="EP3" s="31"/>
      <c r="EQ3" s="31"/>
      <c r="ER3" s="31"/>
      <c r="ES3" s="31"/>
      <c r="ET3" s="31"/>
      <c r="EU3" s="31"/>
      <c r="EV3" s="63"/>
      <c r="EW3" s="31" t="s">
        <v>110</v>
      </c>
      <c r="EX3" s="82" t="s">
        <v>111</v>
      </c>
      <c r="EY3" s="31" t="s">
        <v>109</v>
      </c>
      <c r="EZ3" s="31" t="s">
        <v>72</v>
      </c>
      <c r="FA3" s="31" t="s">
        <v>74</v>
      </c>
      <c r="FB3" s="31" t="s">
        <v>133</v>
      </c>
      <c r="FC3" s="31"/>
      <c r="FD3" s="31"/>
      <c r="FE3" s="31"/>
      <c r="FF3" s="31"/>
      <c r="FG3" s="31"/>
      <c r="FH3" s="31"/>
      <c r="FI3" s="31"/>
      <c r="FJ3" s="63"/>
      <c r="FK3" s="31" t="s">
        <v>110</v>
      </c>
      <c r="FL3" s="82" t="s">
        <v>111</v>
      </c>
      <c r="FM3" s="31" t="s">
        <v>109</v>
      </c>
      <c r="FN3" s="31" t="s">
        <v>72</v>
      </c>
      <c r="FO3" s="31" t="s">
        <v>74</v>
      </c>
      <c r="FP3" s="31" t="s">
        <v>133</v>
      </c>
      <c r="FQ3" s="31"/>
      <c r="FR3" s="31"/>
      <c r="FS3" s="31"/>
      <c r="FT3" s="31"/>
      <c r="FU3" s="31"/>
      <c r="FV3" s="31"/>
      <c r="FW3" s="31"/>
      <c r="FX3" s="63"/>
      <c r="FY3" s="31" t="s">
        <v>110</v>
      </c>
      <c r="FZ3" s="82" t="s">
        <v>111</v>
      </c>
      <c r="GA3" s="31" t="s">
        <v>109</v>
      </c>
      <c r="GB3" s="31" t="s">
        <v>72</v>
      </c>
      <c r="GC3" s="31" t="s">
        <v>74</v>
      </c>
      <c r="GD3" s="31" t="s">
        <v>133</v>
      </c>
      <c r="GE3" s="31"/>
      <c r="GF3" s="31"/>
      <c r="GG3" s="31"/>
      <c r="GH3" s="31"/>
      <c r="GI3" s="31"/>
      <c r="GJ3" s="31"/>
      <c r="GK3" s="31"/>
      <c r="GL3" s="63"/>
      <c r="GM3" s="31" t="s">
        <v>110</v>
      </c>
      <c r="GN3" s="82" t="s">
        <v>111</v>
      </c>
      <c r="GO3" s="31" t="s">
        <v>109</v>
      </c>
      <c r="GP3" s="31" t="s">
        <v>72</v>
      </c>
      <c r="GQ3" s="31" t="s">
        <v>74</v>
      </c>
      <c r="GR3" s="31" t="s">
        <v>133</v>
      </c>
      <c r="GS3" s="31"/>
      <c r="GT3" s="31"/>
      <c r="GU3" s="31"/>
      <c r="GV3" s="31"/>
      <c r="GW3" s="31"/>
      <c r="GX3" s="31"/>
      <c r="GY3" s="63"/>
      <c r="GZ3" s="31" t="s">
        <v>110</v>
      </c>
      <c r="HA3" s="82" t="s">
        <v>111</v>
      </c>
      <c r="HB3" s="31" t="s">
        <v>109</v>
      </c>
      <c r="HC3" s="31" t="s">
        <v>72</v>
      </c>
      <c r="HD3" s="31" t="s">
        <v>74</v>
      </c>
      <c r="HE3" s="31" t="s">
        <v>133</v>
      </c>
      <c r="HF3" s="31"/>
      <c r="HG3" s="31"/>
      <c r="HH3" s="31"/>
      <c r="HI3" s="31"/>
      <c r="HJ3" s="31"/>
      <c r="HK3" s="63"/>
      <c r="HL3" s="31" t="s">
        <v>110</v>
      </c>
      <c r="HM3" s="82" t="s">
        <v>111</v>
      </c>
      <c r="HN3" s="31" t="s">
        <v>109</v>
      </c>
      <c r="HO3" s="31" t="s">
        <v>72</v>
      </c>
      <c r="HP3" s="31" t="s">
        <v>74</v>
      </c>
      <c r="HQ3" s="31" t="s">
        <v>133</v>
      </c>
      <c r="HR3" s="31"/>
      <c r="HS3" s="31"/>
      <c r="HT3" s="31"/>
      <c r="HU3" s="31"/>
      <c r="HV3" s="31"/>
      <c r="HW3" s="63"/>
      <c r="HX3" s="31" t="s">
        <v>110</v>
      </c>
      <c r="HY3" s="82" t="s">
        <v>111</v>
      </c>
      <c r="HZ3" s="31" t="s">
        <v>109</v>
      </c>
      <c r="IA3" s="31" t="s">
        <v>72</v>
      </c>
      <c r="IB3" s="31" t="s">
        <v>74</v>
      </c>
      <c r="IC3" s="31" t="s">
        <v>133</v>
      </c>
      <c r="ID3" s="31"/>
      <c r="IE3" s="31"/>
      <c r="IF3" s="31"/>
      <c r="IG3" s="31"/>
      <c r="IH3" s="31"/>
      <c r="II3" s="63"/>
      <c r="IJ3" s="31" t="s">
        <v>110</v>
      </c>
      <c r="IK3" s="82" t="s">
        <v>111</v>
      </c>
      <c r="IL3" s="31" t="s">
        <v>109</v>
      </c>
      <c r="IM3" s="31" t="s">
        <v>72</v>
      </c>
      <c r="IN3" s="31" t="s">
        <v>74</v>
      </c>
      <c r="IO3" s="31" t="s">
        <v>133</v>
      </c>
      <c r="IP3" s="31"/>
      <c r="IQ3" s="31"/>
      <c r="IR3" s="31"/>
      <c r="IS3" s="31"/>
      <c r="IT3" s="77"/>
      <c r="IU3" s="61"/>
      <c r="IV3"/>
      <c r="JA3"/>
      <c r="JB3"/>
      <c r="JC3"/>
    </row>
    <row r="4" spans="1:265" x14ac:dyDescent="0.25">
      <c r="A4" s="87">
        <v>3</v>
      </c>
      <c r="B4" s="87" t="s">
        <v>11</v>
      </c>
      <c r="C4" s="87" t="s">
        <v>35</v>
      </c>
      <c r="D4" s="77">
        <v>100</v>
      </c>
      <c r="E4" s="4">
        <v>1214.4000000000001</v>
      </c>
      <c r="F4" s="100">
        <v>0</v>
      </c>
      <c r="G4" s="90">
        <v>1.149</v>
      </c>
      <c r="H4" s="94">
        <v>283.31879176404539</v>
      </c>
      <c r="I4" s="94">
        <v>982.06862964014203</v>
      </c>
      <c r="J4" s="94">
        <v>6.2563564861887011</v>
      </c>
      <c r="K4" s="94">
        <v>39.893247296111333</v>
      </c>
      <c r="M4" s="32">
        <f>$H2</f>
        <v>261.30473429340645</v>
      </c>
      <c r="N4" s="32">
        <f>I2</f>
        <v>735.91250596225757</v>
      </c>
      <c r="O4" s="17">
        <f>$J2</f>
        <v>4.6337003100219203</v>
      </c>
      <c r="P4" s="17">
        <f>O4</f>
        <v>4.6337003100219203</v>
      </c>
      <c r="Q4" s="17">
        <f>N$4</f>
        <v>735.91250596225757</v>
      </c>
      <c r="R4" s="17">
        <f>$K2</f>
        <v>31.062181249052003</v>
      </c>
      <c r="S4" s="17"/>
      <c r="T4" s="17"/>
      <c r="U4" s="17"/>
      <c r="V4" s="17"/>
      <c r="W4" s="17"/>
      <c r="X4" s="17"/>
      <c r="Y4" s="17"/>
      <c r="Z4" s="64"/>
      <c r="AA4" s="32">
        <f>$H3</f>
        <v>284.63035975243389</v>
      </c>
      <c r="AB4" s="32">
        <f>$I3</f>
        <v>850.79929510251407</v>
      </c>
      <c r="AC4" s="17">
        <f>$J3</f>
        <v>5.5634466244107452</v>
      </c>
      <c r="AD4" s="17">
        <f>AC4</f>
        <v>5.5634466244107452</v>
      </c>
      <c r="AE4" s="17">
        <f>AB$4</f>
        <v>850.79929510251407</v>
      </c>
      <c r="AF4" s="17">
        <f>$K3</f>
        <v>35.674973000181623</v>
      </c>
      <c r="AG4" s="17"/>
      <c r="AH4" s="17"/>
      <c r="AI4" s="17"/>
      <c r="AJ4" s="17"/>
      <c r="AK4" s="17"/>
      <c r="AL4" s="17"/>
      <c r="AM4" s="17"/>
      <c r="AN4" s="17"/>
      <c r="AO4" s="64"/>
      <c r="AP4" s="89">
        <f>$H4</f>
        <v>283.31879176404539</v>
      </c>
      <c r="AQ4" s="32">
        <f>$I4</f>
        <v>982.06862964014203</v>
      </c>
      <c r="AR4" s="17">
        <f>$J4</f>
        <v>6.2563564861887011</v>
      </c>
      <c r="AS4" s="17">
        <f>AR4</f>
        <v>6.2563564861887011</v>
      </c>
      <c r="AT4" s="17">
        <f>AQ$4</f>
        <v>982.06862964014203</v>
      </c>
      <c r="AU4" s="17">
        <f>$K4</f>
        <v>39.893247296111333</v>
      </c>
      <c r="AV4" s="17"/>
      <c r="AW4" s="17"/>
      <c r="AX4" s="17"/>
      <c r="AY4" s="17"/>
      <c r="AZ4" s="17"/>
      <c r="BA4" s="17"/>
      <c r="BB4" s="64"/>
      <c r="BC4" s="89">
        <f>$H5</f>
        <v>49.708516565394042</v>
      </c>
      <c r="BD4" s="32">
        <f>$I5</f>
        <v>116.11141165178174</v>
      </c>
      <c r="BE4" s="17">
        <f>$J5</f>
        <v>0.80277541737068703</v>
      </c>
      <c r="BF4" s="17">
        <f>BE4</f>
        <v>0.80277541737068703</v>
      </c>
      <c r="BG4" s="17">
        <f>BD$4</f>
        <v>116.11141165178174</v>
      </c>
      <c r="BH4" s="17">
        <f>$K5</f>
        <v>16.784749216466739</v>
      </c>
      <c r="BI4" s="17"/>
      <c r="BJ4" s="17"/>
      <c r="BK4" s="17"/>
      <c r="BL4" s="17"/>
      <c r="BM4" s="17"/>
      <c r="BN4" s="17"/>
      <c r="BO4" s="17"/>
      <c r="BP4" s="64"/>
      <c r="BQ4" s="89">
        <f>$H6</f>
        <v>56.461338061569982</v>
      </c>
      <c r="BR4" s="32">
        <f>$I6</f>
        <v>134.77472802529923</v>
      </c>
      <c r="BS4" s="17">
        <f>$J6</f>
        <v>0.98621038029080488</v>
      </c>
      <c r="BT4" s="17">
        <f>BS4</f>
        <v>0.98621038029080488</v>
      </c>
      <c r="BU4" s="17">
        <f>BR$4</f>
        <v>134.77472802529923</v>
      </c>
      <c r="BV4" s="17">
        <f>$K6</f>
        <v>19.302968442187858</v>
      </c>
      <c r="BW4" s="17"/>
      <c r="BX4" s="17"/>
      <c r="BY4" s="17"/>
      <c r="BZ4" s="17"/>
      <c r="CA4" s="17"/>
      <c r="CB4" s="17"/>
      <c r="CC4" s="17"/>
      <c r="CD4" s="64"/>
      <c r="CE4" s="89">
        <f>$H7</f>
        <v>57.490129649614907</v>
      </c>
      <c r="CF4" s="32">
        <f>$I7</f>
        <v>146.55841413715282</v>
      </c>
      <c r="CG4" s="17">
        <f>$J7</f>
        <v>1.0887167371797735</v>
      </c>
      <c r="CH4" s="17">
        <f>CG4</f>
        <v>1.0887167371797735</v>
      </c>
      <c r="CI4" s="17">
        <f>CF$4</f>
        <v>146.55841413715282</v>
      </c>
      <c r="CJ4" s="17">
        <f>$K7</f>
        <v>21.160326377309872</v>
      </c>
      <c r="CK4" s="17"/>
      <c r="CL4" s="17"/>
      <c r="CM4" s="17"/>
      <c r="CN4" s="17"/>
      <c r="CO4" s="17"/>
      <c r="CP4" s="17"/>
      <c r="CQ4" s="17"/>
      <c r="CR4" s="64"/>
      <c r="CS4" s="89">
        <f>$H8</f>
        <v>87.824490343048879</v>
      </c>
      <c r="CT4" s="32">
        <f>$I8</f>
        <v>214.94472005176397</v>
      </c>
      <c r="CU4" s="17">
        <f>$J8</f>
        <v>1.4518188166932855</v>
      </c>
      <c r="CV4" s="17">
        <f>CU4</f>
        <v>1.4518188166932855</v>
      </c>
      <c r="CW4" s="17">
        <f>CT$4</f>
        <v>214.94472005176397</v>
      </c>
      <c r="CX4" s="17">
        <f>$K8</f>
        <v>20.609406351524001</v>
      </c>
      <c r="CY4" s="17"/>
      <c r="CZ4" s="17"/>
      <c r="DA4" s="17"/>
      <c r="DB4" s="17"/>
      <c r="DC4" s="17"/>
      <c r="DD4" s="17"/>
      <c r="DE4" s="17"/>
      <c r="DF4" s="64"/>
      <c r="DG4" s="89">
        <f>$H9</f>
        <v>87.969391071988582</v>
      </c>
      <c r="DH4" s="32">
        <f>$I9</f>
        <v>261.44157838907552</v>
      </c>
      <c r="DI4" s="17">
        <f>$J9</f>
        <v>1.7145212631587188</v>
      </c>
      <c r="DJ4" s="17">
        <f>DI4</f>
        <v>1.7145212631587188</v>
      </c>
      <c r="DK4" s="17">
        <f>DH$4</f>
        <v>261.44157838907552</v>
      </c>
      <c r="DL4" s="17">
        <f>$K9</f>
        <v>24.073884074836336</v>
      </c>
      <c r="DM4" s="17"/>
      <c r="DN4" s="17"/>
      <c r="DO4" s="17"/>
      <c r="DP4" s="17"/>
      <c r="DQ4" s="17"/>
      <c r="DR4" s="17"/>
      <c r="DS4" s="17"/>
      <c r="DT4" s="64"/>
      <c r="DU4" s="89">
        <f>$H10</f>
        <v>88.174238468984015</v>
      </c>
      <c r="DV4" s="32">
        <f>$I10</f>
        <v>291.09793974613473</v>
      </c>
      <c r="DW4" s="17">
        <f>$J10</f>
        <v>1.9002174484143879</v>
      </c>
      <c r="DX4" s="17">
        <f>DW4</f>
        <v>1.9002174484143879</v>
      </c>
      <c r="DY4" s="17">
        <f>DV$4</f>
        <v>291.09793974613473</v>
      </c>
      <c r="DZ4" s="17">
        <f>$K10</f>
        <v>26.598990451428914</v>
      </c>
      <c r="EA4" s="17"/>
      <c r="EB4" s="17"/>
      <c r="EC4" s="17"/>
      <c r="ED4" s="17"/>
      <c r="EE4" s="17"/>
      <c r="EF4" s="17"/>
      <c r="EG4" s="17"/>
      <c r="EH4" s="64"/>
      <c r="EI4" s="89">
        <f>$H11</f>
        <v>57.844084650441616</v>
      </c>
      <c r="EJ4" s="32">
        <f>$I11</f>
        <v>226.02435098385385</v>
      </c>
      <c r="EK4" s="17">
        <f>$J11</f>
        <v>1.208226350101868</v>
      </c>
      <c r="EL4" s="17">
        <f>EK4</f>
        <v>1.208226350101868</v>
      </c>
      <c r="EM4" s="17">
        <f>EJ$4</f>
        <v>226.02435098385385</v>
      </c>
      <c r="EN4" s="17">
        <f>$K11</f>
        <v>20.957604098351524</v>
      </c>
      <c r="EO4" s="17"/>
      <c r="EP4" s="17"/>
      <c r="EQ4" s="17"/>
      <c r="ER4" s="17"/>
      <c r="ES4" s="17"/>
      <c r="ET4" s="17"/>
      <c r="EU4" s="17"/>
      <c r="EV4" s="64"/>
      <c r="EW4" s="89">
        <f>$H12</f>
        <v>69.285054344716343</v>
      </c>
      <c r="EX4" s="32">
        <f>$I12</f>
        <v>234.06706734596133</v>
      </c>
      <c r="EY4" s="17">
        <f>$J12</f>
        <v>1.3456470044495368</v>
      </c>
      <c r="EZ4" s="17">
        <f>EY4</f>
        <v>1.3456470044495368</v>
      </c>
      <c r="FA4" s="17">
        <f>EX$4</f>
        <v>234.06706734596133</v>
      </c>
      <c r="FB4" s="17">
        <f>$K12</f>
        <v>21.203293566752421</v>
      </c>
      <c r="FC4" s="17"/>
      <c r="FD4" s="17"/>
      <c r="FE4" s="17"/>
      <c r="FF4" s="17"/>
      <c r="FG4" s="17"/>
      <c r="FH4" s="17"/>
      <c r="FI4" s="17"/>
      <c r="FJ4" s="64"/>
      <c r="FK4" s="89">
        <f>$H13</f>
        <v>66.229855810660922</v>
      </c>
      <c r="FL4" s="32">
        <f>$I13</f>
        <v>211.93974999827464</v>
      </c>
      <c r="FM4" s="17">
        <f>$J13</f>
        <v>1.2519135058006092</v>
      </c>
      <c r="FN4" s="17">
        <f>FM4</f>
        <v>1.2519135058006092</v>
      </c>
      <c r="FO4" s="17">
        <f>FL$4</f>
        <v>211.93974999827464</v>
      </c>
      <c r="FP4" s="17">
        <f>$K13</f>
        <v>20.512914080644087</v>
      </c>
      <c r="FQ4" s="17"/>
      <c r="FR4" s="17"/>
      <c r="FS4" s="17"/>
      <c r="FT4" s="17"/>
      <c r="FU4" s="17"/>
      <c r="FV4" s="17"/>
      <c r="FW4" s="17"/>
      <c r="FX4" s="64"/>
      <c r="FY4" s="89">
        <f>$H14</f>
        <v>65.754960739075159</v>
      </c>
      <c r="FZ4" s="32">
        <f>$I14</f>
        <v>168.47083084659377</v>
      </c>
      <c r="GA4" s="17">
        <f>$J14</f>
        <v>1.335635766677755</v>
      </c>
      <c r="GB4" s="17">
        <f>GA4</f>
        <v>1.335635766677755</v>
      </c>
      <c r="GC4" s="17">
        <f>FZ4</f>
        <v>168.47083084659377</v>
      </c>
      <c r="GD4" s="17">
        <f>$K14</f>
        <v>24.256328920777566</v>
      </c>
      <c r="GE4" s="17"/>
      <c r="GF4" s="17"/>
      <c r="GG4" s="17"/>
      <c r="GH4" s="17"/>
      <c r="GI4" s="17"/>
      <c r="GJ4" s="17"/>
      <c r="GK4" s="17"/>
      <c r="GL4" s="64"/>
      <c r="GM4" s="89">
        <f>$H15</f>
        <v>97.470963753001797</v>
      </c>
      <c r="GN4" s="32">
        <f>$I15</f>
        <v>325.90117998527393</v>
      </c>
      <c r="GO4" s="17">
        <f>$J15</f>
        <v>2.2617365519917154</v>
      </c>
      <c r="GP4" s="17">
        <f>GO4</f>
        <v>2.2617365519917154</v>
      </c>
      <c r="GQ4" s="17">
        <f>GN4</f>
        <v>325.90117998527393</v>
      </c>
      <c r="GR4" s="17">
        <f>$K15</f>
        <v>30.22355026439671</v>
      </c>
      <c r="GS4" s="17"/>
      <c r="GT4" s="17"/>
      <c r="GU4" s="17"/>
      <c r="GV4" s="17"/>
      <c r="GW4" s="17"/>
      <c r="GX4" s="17"/>
      <c r="GY4" s="64"/>
      <c r="GZ4" s="89">
        <f>$H16</f>
        <v>144.79622364683689</v>
      </c>
      <c r="HA4" s="32">
        <f>$I16</f>
        <v>336.51942827295738</v>
      </c>
      <c r="HB4" s="17">
        <f>$J16</f>
        <v>2.3325174418818788</v>
      </c>
      <c r="HC4" s="17">
        <f>HB4</f>
        <v>2.3325174418818788</v>
      </c>
      <c r="HD4" s="17">
        <f>HA4</f>
        <v>336.51942827295738</v>
      </c>
      <c r="HE4" s="17">
        <f>$K16</f>
        <v>23.930949806133821</v>
      </c>
      <c r="HF4" s="17"/>
      <c r="HG4" s="17"/>
      <c r="HH4" s="17"/>
      <c r="HI4" s="17"/>
      <c r="HJ4" s="17"/>
      <c r="HK4" s="64"/>
      <c r="HL4" s="89">
        <f>$H17</f>
        <v>129.86191878727954</v>
      </c>
      <c r="HM4" s="32">
        <f>$I17</f>
        <v>334.75078893962262</v>
      </c>
      <c r="HN4" s="17">
        <f>$J17</f>
        <v>2.3571730474715915</v>
      </c>
      <c r="HO4" s="17">
        <f>HN4</f>
        <v>2.3571730474715915</v>
      </c>
      <c r="HP4" s="17">
        <f>HM4</f>
        <v>334.75078893962262</v>
      </c>
      <c r="HQ4" s="17">
        <f>$K17</f>
        <v>26.141378325118279</v>
      </c>
      <c r="HR4" s="17"/>
      <c r="HS4" s="17"/>
      <c r="HT4" s="17"/>
      <c r="HU4" s="17"/>
      <c r="HV4" s="17"/>
      <c r="HW4" s="64"/>
      <c r="HX4" s="89">
        <f>$H18</f>
        <v>123.5339966281623</v>
      </c>
      <c r="HY4" s="32">
        <f>$I18</f>
        <v>388.63012707515099</v>
      </c>
      <c r="HZ4" s="17">
        <f>$J18</f>
        <v>2.5988089596381649</v>
      </c>
      <c r="IA4" s="17">
        <f>HZ4</f>
        <v>2.5988089596381649</v>
      </c>
      <c r="IB4" s="17">
        <f>HY4</f>
        <v>388.63012707515099</v>
      </c>
      <c r="IC4" s="17">
        <f>$K18</f>
        <v>29.288531550688454</v>
      </c>
      <c r="ID4" s="17"/>
      <c r="IE4" s="17"/>
      <c r="IF4" s="17"/>
      <c r="IG4" s="17"/>
      <c r="IH4" s="17"/>
      <c r="II4" s="64"/>
      <c r="IJ4" s="89">
        <f>$H19</f>
        <v>127.54118575521079</v>
      </c>
      <c r="IK4" s="32">
        <f>$I19</f>
        <v>413.78270631579244</v>
      </c>
      <c r="IL4" s="17">
        <f>$J19</f>
        <v>2.9152299239095738</v>
      </c>
      <c r="IM4" s="17">
        <f>IL4</f>
        <v>2.9152299239095738</v>
      </c>
      <c r="IN4" s="17">
        <f>IK4</f>
        <v>413.78270631579244</v>
      </c>
      <c r="IO4" s="17">
        <f>$K19</f>
        <v>32.727106705224479</v>
      </c>
      <c r="IP4" s="17"/>
      <c r="IQ4" s="17"/>
      <c r="IR4" s="17"/>
      <c r="IS4" s="17"/>
      <c r="IT4" s="89"/>
      <c r="IU4" s="61"/>
      <c r="IV4"/>
      <c r="JA4"/>
      <c r="JB4"/>
      <c r="JC4"/>
    </row>
    <row r="5" spans="1:265" ht="16.5" thickBot="1" x14ac:dyDescent="0.3">
      <c r="A5" s="87">
        <v>4</v>
      </c>
      <c r="B5" s="87" t="s">
        <v>12</v>
      </c>
      <c r="C5" s="87" t="s">
        <v>112</v>
      </c>
      <c r="D5" s="77">
        <v>100</v>
      </c>
      <c r="E5" s="4">
        <v>1046</v>
      </c>
      <c r="F5" s="100">
        <v>0</v>
      </c>
      <c r="G5" s="90">
        <v>7.7019999999999964</v>
      </c>
      <c r="H5" s="94">
        <v>49.708516565394042</v>
      </c>
      <c r="I5" s="94">
        <v>116.11141165178174</v>
      </c>
      <c r="J5" s="94">
        <v>0.80277541737068703</v>
      </c>
      <c r="K5" s="94">
        <v>16.784749216466739</v>
      </c>
      <c r="M5" s="9" t="s">
        <v>71</v>
      </c>
      <c r="N5" s="9" t="s">
        <v>66</v>
      </c>
      <c r="O5" s="25" t="s">
        <v>27</v>
      </c>
      <c r="P5" s="93" t="s">
        <v>122</v>
      </c>
      <c r="Q5" s="93" t="s">
        <v>135</v>
      </c>
      <c r="R5" s="93" t="s">
        <v>134</v>
      </c>
      <c r="S5" s="25" t="s">
        <v>27</v>
      </c>
      <c r="T5" s="93" t="s">
        <v>119</v>
      </c>
      <c r="U5" s="93" t="s">
        <v>118</v>
      </c>
      <c r="V5" s="25" t="s">
        <v>27</v>
      </c>
      <c r="W5" s="93" t="s">
        <v>120</v>
      </c>
      <c r="X5" s="9" t="s">
        <v>28</v>
      </c>
      <c r="Y5" s="9" t="s">
        <v>114</v>
      </c>
      <c r="Z5" s="61"/>
      <c r="AA5" s="9" t="s">
        <v>71</v>
      </c>
      <c r="AB5" s="9" t="s">
        <v>66</v>
      </c>
      <c r="AC5" s="9" t="s">
        <v>31</v>
      </c>
      <c r="AD5" s="93" t="s">
        <v>122</v>
      </c>
      <c r="AE5" s="93" t="s">
        <v>135</v>
      </c>
      <c r="AF5" s="93" t="s">
        <v>134</v>
      </c>
      <c r="AG5" s="9" t="s">
        <v>31</v>
      </c>
      <c r="AH5" s="93" t="s">
        <v>119</v>
      </c>
      <c r="AI5" s="93" t="s">
        <v>118</v>
      </c>
      <c r="AJ5" s="9" t="s">
        <v>31</v>
      </c>
      <c r="AK5" s="93" t="s">
        <v>121</v>
      </c>
      <c r="AL5" s="9" t="s">
        <v>28</v>
      </c>
      <c r="AM5" s="9" t="s">
        <v>29</v>
      </c>
      <c r="AN5" s="61"/>
      <c r="AO5" s="9" t="s">
        <v>71</v>
      </c>
      <c r="AP5" s="9" t="s">
        <v>66</v>
      </c>
      <c r="AQ5" s="9" t="s">
        <v>31</v>
      </c>
      <c r="AR5" s="93" t="s">
        <v>122</v>
      </c>
      <c r="AS5" s="93" t="s">
        <v>135</v>
      </c>
      <c r="AT5" s="93" t="s">
        <v>134</v>
      </c>
      <c r="AU5" s="9" t="s">
        <v>31</v>
      </c>
      <c r="AV5" s="93" t="s">
        <v>119</v>
      </c>
      <c r="AW5" s="93" t="s">
        <v>118</v>
      </c>
      <c r="AX5" s="9" t="s">
        <v>31</v>
      </c>
      <c r="AY5" s="93" t="s">
        <v>121</v>
      </c>
      <c r="AZ5" s="9" t="s">
        <v>28</v>
      </c>
      <c r="BA5" s="9" t="s">
        <v>29</v>
      </c>
      <c r="BB5" s="61"/>
      <c r="BC5" s="9" t="s">
        <v>71</v>
      </c>
      <c r="BD5" s="9" t="s">
        <v>66</v>
      </c>
      <c r="BE5" s="9" t="s">
        <v>31</v>
      </c>
      <c r="BF5" s="93" t="s">
        <v>122</v>
      </c>
      <c r="BG5" s="93" t="s">
        <v>135</v>
      </c>
      <c r="BH5" s="93" t="s">
        <v>134</v>
      </c>
      <c r="BI5" s="9" t="s">
        <v>31</v>
      </c>
      <c r="BJ5" s="93" t="s">
        <v>119</v>
      </c>
      <c r="BK5" s="93" t="s">
        <v>118</v>
      </c>
      <c r="BL5" s="9" t="s">
        <v>31</v>
      </c>
      <c r="BM5" s="93" t="s">
        <v>121</v>
      </c>
      <c r="BN5" s="9" t="s">
        <v>28</v>
      </c>
      <c r="BO5" s="9" t="s">
        <v>29</v>
      </c>
      <c r="BP5" s="61"/>
      <c r="BQ5" s="9" t="s">
        <v>71</v>
      </c>
      <c r="BR5" s="9" t="s">
        <v>66</v>
      </c>
      <c r="BS5" s="9" t="s">
        <v>31</v>
      </c>
      <c r="BT5" s="93" t="s">
        <v>122</v>
      </c>
      <c r="BU5" s="93" t="s">
        <v>135</v>
      </c>
      <c r="BV5" s="93" t="s">
        <v>134</v>
      </c>
      <c r="BW5" s="9" t="s">
        <v>31</v>
      </c>
      <c r="BX5" s="93" t="s">
        <v>119</v>
      </c>
      <c r="BY5" s="93" t="s">
        <v>118</v>
      </c>
      <c r="BZ5" s="9" t="s">
        <v>31</v>
      </c>
      <c r="CA5" s="93" t="s">
        <v>121</v>
      </c>
      <c r="CB5" s="9" t="s">
        <v>28</v>
      </c>
      <c r="CC5" s="9" t="s">
        <v>29</v>
      </c>
      <c r="CD5" s="61"/>
      <c r="CE5" s="9" t="s">
        <v>71</v>
      </c>
      <c r="CF5" s="9" t="s">
        <v>66</v>
      </c>
      <c r="CG5" s="9" t="s">
        <v>31</v>
      </c>
      <c r="CH5" s="93" t="s">
        <v>122</v>
      </c>
      <c r="CI5" s="93" t="s">
        <v>135</v>
      </c>
      <c r="CJ5" s="93" t="s">
        <v>134</v>
      </c>
      <c r="CK5" s="9" t="s">
        <v>31</v>
      </c>
      <c r="CL5" s="93" t="s">
        <v>119</v>
      </c>
      <c r="CM5" s="93" t="s">
        <v>118</v>
      </c>
      <c r="CN5" s="9" t="s">
        <v>31</v>
      </c>
      <c r="CO5" s="93" t="s">
        <v>121</v>
      </c>
      <c r="CP5" s="9" t="s">
        <v>28</v>
      </c>
      <c r="CQ5" s="9" t="s">
        <v>29</v>
      </c>
      <c r="CR5" s="61"/>
      <c r="CS5" s="9" t="s">
        <v>71</v>
      </c>
      <c r="CT5" s="9" t="s">
        <v>66</v>
      </c>
      <c r="CU5" s="9" t="s">
        <v>31</v>
      </c>
      <c r="CV5" s="93" t="s">
        <v>122</v>
      </c>
      <c r="CW5" s="93" t="s">
        <v>135</v>
      </c>
      <c r="CX5" s="93" t="s">
        <v>134</v>
      </c>
      <c r="CY5" s="9" t="s">
        <v>31</v>
      </c>
      <c r="CZ5" s="93" t="s">
        <v>119</v>
      </c>
      <c r="DA5" s="93" t="s">
        <v>118</v>
      </c>
      <c r="DB5" s="9" t="s">
        <v>31</v>
      </c>
      <c r="DC5" s="93" t="s">
        <v>121</v>
      </c>
      <c r="DD5" s="9" t="s">
        <v>28</v>
      </c>
      <c r="DE5" s="9" t="s">
        <v>29</v>
      </c>
      <c r="DF5" s="61"/>
      <c r="DG5" s="9" t="s">
        <v>71</v>
      </c>
      <c r="DH5" s="9" t="s">
        <v>66</v>
      </c>
      <c r="DI5" s="9" t="s">
        <v>31</v>
      </c>
      <c r="DJ5" s="93" t="s">
        <v>122</v>
      </c>
      <c r="DK5" s="93" t="s">
        <v>135</v>
      </c>
      <c r="DL5" s="93" t="s">
        <v>134</v>
      </c>
      <c r="DM5" s="9" t="s">
        <v>31</v>
      </c>
      <c r="DN5" s="93" t="s">
        <v>119</v>
      </c>
      <c r="DO5" s="93" t="s">
        <v>118</v>
      </c>
      <c r="DP5" s="9" t="s">
        <v>31</v>
      </c>
      <c r="DQ5" s="93" t="s">
        <v>121</v>
      </c>
      <c r="DR5" s="9" t="s">
        <v>28</v>
      </c>
      <c r="DS5" s="9" t="s">
        <v>29</v>
      </c>
      <c r="DT5" s="67"/>
      <c r="DU5" s="9" t="s">
        <v>71</v>
      </c>
      <c r="DV5" s="9" t="s">
        <v>66</v>
      </c>
      <c r="DW5" s="9" t="s">
        <v>31</v>
      </c>
      <c r="DX5" s="93" t="s">
        <v>122</v>
      </c>
      <c r="DY5" s="93" t="s">
        <v>135</v>
      </c>
      <c r="DZ5" s="93" t="s">
        <v>134</v>
      </c>
      <c r="EA5" s="9" t="s">
        <v>31</v>
      </c>
      <c r="EB5" s="93" t="s">
        <v>119</v>
      </c>
      <c r="EC5" s="93" t="s">
        <v>118</v>
      </c>
      <c r="ED5" s="9" t="s">
        <v>31</v>
      </c>
      <c r="EE5" s="93" t="s">
        <v>121</v>
      </c>
      <c r="EF5" s="9" t="s">
        <v>28</v>
      </c>
      <c r="EG5" s="9" t="s">
        <v>29</v>
      </c>
      <c r="EH5" s="61"/>
      <c r="EI5" s="9" t="s">
        <v>71</v>
      </c>
      <c r="EJ5" s="9" t="s">
        <v>66</v>
      </c>
      <c r="EK5" s="9" t="s">
        <v>53</v>
      </c>
      <c r="EL5" s="93" t="s">
        <v>122</v>
      </c>
      <c r="EM5" s="93" t="s">
        <v>135</v>
      </c>
      <c r="EN5" s="93" t="s">
        <v>134</v>
      </c>
      <c r="EO5" s="9" t="s">
        <v>31</v>
      </c>
      <c r="EP5" s="93" t="s">
        <v>119</v>
      </c>
      <c r="EQ5" s="93" t="s">
        <v>118</v>
      </c>
      <c r="ER5" s="9" t="s">
        <v>31</v>
      </c>
      <c r="ES5" s="93" t="s">
        <v>121</v>
      </c>
      <c r="ET5" s="9" t="s">
        <v>54</v>
      </c>
      <c r="EU5" s="9" t="s">
        <v>55</v>
      </c>
      <c r="EV5" s="67"/>
      <c r="EW5" s="9" t="s">
        <v>71</v>
      </c>
      <c r="EX5" s="9" t="s">
        <v>66</v>
      </c>
      <c r="EY5" s="9" t="s">
        <v>53</v>
      </c>
      <c r="EZ5" s="93" t="s">
        <v>122</v>
      </c>
      <c r="FA5" s="93" t="s">
        <v>135</v>
      </c>
      <c r="FB5" s="93" t="s">
        <v>134</v>
      </c>
      <c r="FC5" s="9" t="s">
        <v>31</v>
      </c>
      <c r="FD5" s="93" t="s">
        <v>119</v>
      </c>
      <c r="FE5" s="93" t="s">
        <v>118</v>
      </c>
      <c r="FF5" s="9" t="s">
        <v>31</v>
      </c>
      <c r="FG5" s="93" t="s">
        <v>121</v>
      </c>
      <c r="FH5" s="9" t="s">
        <v>54</v>
      </c>
      <c r="FI5" s="9" t="s">
        <v>55</v>
      </c>
      <c r="FJ5" s="67"/>
      <c r="FK5" s="9" t="s">
        <v>71</v>
      </c>
      <c r="FL5" s="9" t="s">
        <v>66</v>
      </c>
      <c r="FM5" s="9" t="s">
        <v>53</v>
      </c>
      <c r="FN5" s="93" t="s">
        <v>122</v>
      </c>
      <c r="FO5" s="93" t="s">
        <v>135</v>
      </c>
      <c r="FP5" s="93" t="s">
        <v>134</v>
      </c>
      <c r="FQ5" s="9" t="s">
        <v>31</v>
      </c>
      <c r="FR5" s="93" t="s">
        <v>119</v>
      </c>
      <c r="FS5" s="93" t="s">
        <v>118</v>
      </c>
      <c r="FT5" s="9" t="s">
        <v>31</v>
      </c>
      <c r="FU5" s="93" t="s">
        <v>121</v>
      </c>
      <c r="FV5" s="9" t="s">
        <v>54</v>
      </c>
      <c r="FW5" s="9" t="s">
        <v>55</v>
      </c>
      <c r="FX5" s="61"/>
      <c r="FY5" s="9" t="s">
        <v>71</v>
      </c>
      <c r="FZ5" s="9" t="s">
        <v>66</v>
      </c>
      <c r="GA5" s="9" t="s">
        <v>53</v>
      </c>
      <c r="GB5" s="93" t="s">
        <v>122</v>
      </c>
      <c r="GC5" s="93" t="s">
        <v>135</v>
      </c>
      <c r="GD5" s="93" t="s">
        <v>134</v>
      </c>
      <c r="GE5" s="9" t="s">
        <v>31</v>
      </c>
      <c r="GF5" s="93" t="s">
        <v>119</v>
      </c>
      <c r="GG5" s="93" t="s">
        <v>118</v>
      </c>
      <c r="GH5" s="9" t="s">
        <v>31</v>
      </c>
      <c r="GI5" s="93" t="s">
        <v>121</v>
      </c>
      <c r="GJ5" s="9" t="s">
        <v>54</v>
      </c>
      <c r="GK5" s="9" t="s">
        <v>55</v>
      </c>
      <c r="GL5" s="67"/>
      <c r="GM5" s="9" t="s">
        <v>71</v>
      </c>
      <c r="GN5" s="9" t="s">
        <v>66</v>
      </c>
      <c r="GO5" s="9" t="s">
        <v>53</v>
      </c>
      <c r="GP5" s="93" t="s">
        <v>122</v>
      </c>
      <c r="GQ5" s="93" t="s">
        <v>135</v>
      </c>
      <c r="GR5" s="93" t="s">
        <v>134</v>
      </c>
      <c r="GS5" s="93" t="s">
        <v>119</v>
      </c>
      <c r="GT5" s="9" t="s">
        <v>53</v>
      </c>
      <c r="GU5" s="93" t="s">
        <v>118</v>
      </c>
      <c r="GV5" s="93" t="s">
        <v>121</v>
      </c>
      <c r="GW5" s="9" t="s">
        <v>54</v>
      </c>
      <c r="GX5" s="9" t="s">
        <v>55</v>
      </c>
      <c r="GY5" s="61"/>
      <c r="GZ5" s="9" t="s">
        <v>71</v>
      </c>
      <c r="HA5" s="9" t="s">
        <v>66</v>
      </c>
      <c r="HB5" s="9" t="s">
        <v>53</v>
      </c>
      <c r="HC5" s="93" t="s">
        <v>122</v>
      </c>
      <c r="HD5" s="93" t="s">
        <v>135</v>
      </c>
      <c r="HE5" s="93" t="s">
        <v>134</v>
      </c>
      <c r="HF5" s="93" t="s">
        <v>119</v>
      </c>
      <c r="HG5" s="93" t="s">
        <v>121</v>
      </c>
      <c r="HH5" s="93" t="s">
        <v>118</v>
      </c>
      <c r="HI5" s="9" t="s">
        <v>54</v>
      </c>
      <c r="HJ5" s="9" t="s">
        <v>55</v>
      </c>
      <c r="HK5" s="61"/>
      <c r="HL5" s="9" t="s">
        <v>71</v>
      </c>
      <c r="HM5" s="9" t="s">
        <v>66</v>
      </c>
      <c r="HN5" s="9" t="s">
        <v>53</v>
      </c>
      <c r="HO5" s="93" t="s">
        <v>122</v>
      </c>
      <c r="HP5" s="93" t="s">
        <v>135</v>
      </c>
      <c r="HQ5" s="93" t="s">
        <v>134</v>
      </c>
      <c r="HR5" s="93" t="s">
        <v>119</v>
      </c>
      <c r="HS5" s="93" t="s">
        <v>121</v>
      </c>
      <c r="HT5" s="93" t="s">
        <v>118</v>
      </c>
      <c r="HU5" s="9" t="s">
        <v>54</v>
      </c>
      <c r="HV5" s="9" t="s">
        <v>55</v>
      </c>
      <c r="HW5" s="61"/>
      <c r="HX5" s="9" t="s">
        <v>71</v>
      </c>
      <c r="HY5" s="9" t="s">
        <v>66</v>
      </c>
      <c r="HZ5" s="9" t="s">
        <v>53</v>
      </c>
      <c r="IA5" s="93" t="s">
        <v>122</v>
      </c>
      <c r="IB5" s="93" t="s">
        <v>135</v>
      </c>
      <c r="IC5" s="93" t="s">
        <v>134</v>
      </c>
      <c r="ID5" s="93" t="s">
        <v>119</v>
      </c>
      <c r="IE5" s="93" t="s">
        <v>121</v>
      </c>
      <c r="IF5" s="93" t="s">
        <v>118</v>
      </c>
      <c r="IG5" s="9" t="s">
        <v>54</v>
      </c>
      <c r="IH5" s="9" t="s">
        <v>55</v>
      </c>
      <c r="II5" s="61"/>
      <c r="IJ5" s="9" t="s">
        <v>71</v>
      </c>
      <c r="IK5" s="9" t="s">
        <v>66</v>
      </c>
      <c r="IL5" s="9" t="s">
        <v>53</v>
      </c>
      <c r="IM5" s="93" t="s">
        <v>122</v>
      </c>
      <c r="IN5" s="93" t="s">
        <v>135</v>
      </c>
      <c r="IO5" s="93" t="s">
        <v>134</v>
      </c>
      <c r="IP5" s="93" t="s">
        <v>119</v>
      </c>
      <c r="IQ5" s="93" t="s">
        <v>121</v>
      </c>
      <c r="IR5" s="93" t="s">
        <v>118</v>
      </c>
      <c r="IS5" s="9" t="s">
        <v>54</v>
      </c>
      <c r="IT5" s="9" t="s">
        <v>55</v>
      </c>
      <c r="IU5" s="61"/>
      <c r="IV5"/>
      <c r="JA5"/>
      <c r="JB5"/>
      <c r="JC5"/>
    </row>
    <row r="6" spans="1:265" x14ac:dyDescent="0.25">
      <c r="A6" s="87">
        <v>5</v>
      </c>
      <c r="B6" s="87" t="s">
        <v>13</v>
      </c>
      <c r="C6" s="87" t="s">
        <v>36</v>
      </c>
      <c r="D6" s="77">
        <v>100</v>
      </c>
      <c r="E6" s="4">
        <v>1029.3</v>
      </c>
      <c r="F6" s="100">
        <v>0</v>
      </c>
      <c r="G6" s="90">
        <v>7.5960000000000232</v>
      </c>
      <c r="H6" s="94">
        <v>56.461338061569982</v>
      </c>
      <c r="I6" s="94">
        <v>134.77472802529923</v>
      </c>
      <c r="J6" s="94">
        <v>0.98621038029080488</v>
      </c>
      <c r="K6" s="94">
        <v>19.302968442187858</v>
      </c>
      <c r="M6" s="49">
        <v>0</v>
      </c>
      <c r="N6" s="49">
        <v>0</v>
      </c>
      <c r="O6" s="22">
        <f>((N6*(1/60))+(Q$2*(1/60)))</f>
        <v>0</v>
      </c>
      <c r="P6" s="49">
        <f>(M6*($D$2/$E$2))</f>
        <v>0</v>
      </c>
      <c r="Q6" s="100">
        <f>O6/P$4</f>
        <v>0</v>
      </c>
      <c r="R6" s="98">
        <f>((P6+M$4)-R$4)/(N$4-R$4)</f>
        <v>0.3266545321349425</v>
      </c>
      <c r="S6" s="72">
        <f>AVERAGE(O6:O8)</f>
        <v>1.6666666666666666E-2</v>
      </c>
      <c r="T6" s="52">
        <f>(P8-P6)/(O8-O6)</f>
        <v>7.9568274013331743</v>
      </c>
      <c r="U6" s="88">
        <f>(T6*R$2)/15.68</f>
        <v>3.9661975439597836</v>
      </c>
      <c r="V6" s="72">
        <f t="shared" ref="V6:V25" si="0">S7</f>
        <v>3.3333333333333333E-2</v>
      </c>
      <c r="W6" s="72">
        <f t="shared" ref="W6:W24" si="1">(T8-T6)/(S8-S6)</f>
        <v>340.19208649391305</v>
      </c>
      <c r="X6" t="e">
        <f>LOG10(O6)</f>
        <v>#NUM!</v>
      </c>
      <c r="Y6" t="e">
        <f>LOG10(P6)</f>
        <v>#NUM!</v>
      </c>
      <c r="Z6" s="61"/>
      <c r="AA6" s="49">
        <v>0</v>
      </c>
      <c r="AB6" s="49">
        <v>0</v>
      </c>
      <c r="AC6" s="22">
        <f>((AB6*(1/60))+(AE$2*(1/60)))</f>
        <v>0</v>
      </c>
      <c r="AD6" s="49">
        <f>((AA6*($D$3/$E$3)))</f>
        <v>0</v>
      </c>
      <c r="AE6" s="100">
        <f>AC6/AD$4</f>
        <v>0</v>
      </c>
      <c r="AF6" s="98">
        <f>((AD6+AA$4)-AF$4)/(AB$4-AF$4)</f>
        <v>0.30542014267241785</v>
      </c>
      <c r="AG6" s="72">
        <f>AVERAGE(AC6:AC8)</f>
        <v>1.6666666666666666E-2</v>
      </c>
      <c r="AH6" s="52">
        <f>(AD8-AD6)/(AC8-AC6)</f>
        <v>15.111303359277439</v>
      </c>
      <c r="AI6" s="88">
        <f>(AH6*AF$2)/15.68</f>
        <v>8.6225041933176136</v>
      </c>
      <c r="AJ6" s="72">
        <f t="shared" ref="AJ6:AJ24" si="2">AG7</f>
        <v>3.3333333333333333E-2</v>
      </c>
      <c r="AK6" s="52">
        <f t="shared" ref="AK6:AK24" si="3">(AH8-AH6)/(AG8-AG6)</f>
        <v>166.4481575850397</v>
      </c>
      <c r="AL6" t="e">
        <f t="shared" ref="AL6:AL37" si="4">LOG10(AC6)</f>
        <v>#NUM!</v>
      </c>
      <c r="AM6" t="e">
        <f t="shared" ref="AM6:AM37" si="5">LOG10(AD6)</f>
        <v>#NUM!</v>
      </c>
      <c r="AN6" s="61"/>
      <c r="AO6" s="49">
        <v>0</v>
      </c>
      <c r="AP6" s="49">
        <v>0</v>
      </c>
      <c r="AQ6" s="22">
        <f>((AP6*(1/60))+(AT$2*(1/60)))</f>
        <v>0</v>
      </c>
      <c r="AR6" s="49">
        <f>((AO6*($D$4/$E$4)))</f>
        <v>0</v>
      </c>
      <c r="AS6" s="100">
        <f>AQ6/AR$4</f>
        <v>0</v>
      </c>
      <c r="AT6" s="98">
        <f>((AR6+AP$4)-AU$4)/(AQ$4-AU$4)</f>
        <v>0.25836542646902699</v>
      </c>
      <c r="AU6" s="72">
        <f>AVERAGE(AQ6:AQ8)</f>
        <v>1.6666666666666666E-2</v>
      </c>
      <c r="AV6" s="52">
        <f>(AR8-AR6)/(AQ8-AQ6)</f>
        <v>17.336547489646982</v>
      </c>
      <c r="AW6" s="88">
        <f>(AV6*AU$2)/15.68</f>
        <v>10.887805380337602</v>
      </c>
      <c r="AX6" s="72">
        <f t="shared" ref="AX6:AX23" si="6">AU7</f>
        <v>3.3333333333333333E-2</v>
      </c>
      <c r="AY6" s="52">
        <f t="shared" ref="AY6:AY23" si="7">(AV8-AV6)/(AU8-AU6)</f>
        <v>-113.06863965573571</v>
      </c>
      <c r="AZ6" t="e">
        <f t="shared" ref="AZ6:AZ37" si="8">LOG10(AQ6)</f>
        <v>#NUM!</v>
      </c>
      <c r="BA6" t="e">
        <f t="shared" ref="BA6:BA37" si="9">LOG10(AR6)</f>
        <v>#NUM!</v>
      </c>
      <c r="BB6" s="61"/>
      <c r="BC6" s="49">
        <v>0</v>
      </c>
      <c r="BD6" s="49">
        <v>0</v>
      </c>
      <c r="BE6" s="22">
        <f>((BD6*(1/60))+(BG$2*(1/60)))</f>
        <v>0</v>
      </c>
      <c r="BF6" s="49">
        <f>((BC6*(BD$2/BE$2)))</f>
        <v>0</v>
      </c>
      <c r="BG6" s="100">
        <f>BE6/BF$4</f>
        <v>0</v>
      </c>
      <c r="BH6" s="98">
        <f>((BF6+BC$4)-BH$4)/(BD$4-BH$4)</f>
        <v>0.33146958270513127</v>
      </c>
      <c r="BI6" s="72">
        <f>AVERAGE(BE6:BE8)</f>
        <v>1.6666666666666666E-2</v>
      </c>
      <c r="BJ6" s="52">
        <f>(BF8-BF6)/(BE8-BE6)</f>
        <v>39.141522171958449</v>
      </c>
      <c r="BK6" s="88">
        <f>(BJ6*BH$2)/15.68</f>
        <v>19.510666912198936</v>
      </c>
      <c r="BL6" s="72">
        <f t="shared" ref="BL6:BL26" si="10">BI7</f>
        <v>3.3333333333333333E-2</v>
      </c>
      <c r="BM6" s="72">
        <f t="shared" ref="BM6:BM26" si="11">(BJ8-BJ6)/(BI8-BI6)</f>
        <v>-153.99693827713153</v>
      </c>
      <c r="BN6" t="e">
        <f t="shared" ref="BN6:BN37" si="12">LOG10(BE6)</f>
        <v>#NUM!</v>
      </c>
      <c r="BO6" t="e">
        <f t="shared" ref="BO6:BO37" si="13">LOG10(BF6)</f>
        <v>#NUM!</v>
      </c>
      <c r="BP6" s="61"/>
      <c r="BQ6" s="49">
        <v>0</v>
      </c>
      <c r="BR6" s="49">
        <v>0</v>
      </c>
      <c r="BS6" s="22">
        <f>((BR6*(1/60))+(BU$2*(1/60)))</f>
        <v>0</v>
      </c>
      <c r="BT6" s="49">
        <f>((BQ6*(BR$2/BS$2)))</f>
        <v>0</v>
      </c>
      <c r="BU6" s="100">
        <f>BS6/BT$4</f>
        <v>0</v>
      </c>
      <c r="BV6" s="98">
        <f>((BT6+BQ$4)-BV$4)/(BR$4-BV$4)</f>
        <v>0.32179616690293189</v>
      </c>
      <c r="BW6" s="72">
        <f>AVERAGE(BS6:BS8)</f>
        <v>1.6666666666666666E-2</v>
      </c>
      <c r="BX6" s="52">
        <f>(BT8-BT6)/(BS8-BS6)</f>
        <v>37.805659490156948</v>
      </c>
      <c r="BY6" s="88">
        <f>(BX6*BV$2)/15.68</f>
        <v>21.57189553638894</v>
      </c>
      <c r="BZ6" s="72">
        <f t="shared" ref="BZ6:BZ25" si="14">BW7</f>
        <v>3.3333333333333333E-2</v>
      </c>
      <c r="CA6" s="72">
        <f t="shared" ref="CA6:CA25" si="15">(BX8-BX6)/(BW8-BW6)</f>
        <v>-133.25671652545643</v>
      </c>
      <c r="CB6" t="e">
        <f t="shared" ref="CB6:CB37" si="16">LOG10(BS6)</f>
        <v>#NUM!</v>
      </c>
      <c r="CC6" t="e">
        <f t="shared" ref="CC6:CC37" si="17">LOG10(BT6)</f>
        <v>#NUM!</v>
      </c>
      <c r="CD6" s="61"/>
      <c r="CE6" s="49">
        <v>0</v>
      </c>
      <c r="CF6" s="49">
        <v>0</v>
      </c>
      <c r="CG6" s="22">
        <f>((CF6*(1/60))+(CI$2*(1/60)))</f>
        <v>0</v>
      </c>
      <c r="CH6" s="49">
        <f>((CE6*(CF$2/CG$2)))</f>
        <v>0</v>
      </c>
      <c r="CI6" s="100">
        <f>CG6/CH$4</f>
        <v>0</v>
      </c>
      <c r="CJ6" s="98">
        <f>((CH6+CE$4)-CJ$4)/(CF$4-CJ$4)</f>
        <v>0.2897157677705765</v>
      </c>
      <c r="CK6" s="72">
        <f>AVERAGE(CG6:CG8)</f>
        <v>1.6666666666666666E-2</v>
      </c>
      <c r="CL6" s="52">
        <f>(CH8-CH6)/(CG8-CG6)</f>
        <v>52.617965132462025</v>
      </c>
      <c r="CM6" s="88">
        <f>(CL6*CJ$2)/15.68</f>
        <v>33.045458688574335</v>
      </c>
      <c r="CN6" s="72">
        <f t="shared" ref="CN6:CN18" si="18">CK7</f>
        <v>3.3333333333333333E-2</v>
      </c>
      <c r="CO6" s="72">
        <f t="shared" ref="CO6:CO18" si="19">(CL8-CL6)/(CK8-CK6)</f>
        <v>-243.56464480352423</v>
      </c>
      <c r="CP6" t="e">
        <f>LOG10(CG6)</f>
        <v>#NUM!</v>
      </c>
      <c r="CQ6" t="e">
        <f>LOG10(CH6)</f>
        <v>#NUM!</v>
      </c>
      <c r="CR6" s="61"/>
      <c r="CS6" s="49">
        <v>0</v>
      </c>
      <c r="CT6" s="49">
        <v>0</v>
      </c>
      <c r="CU6" s="22">
        <f>((CT6*(1/60))+(CW$2*(1/60)))</f>
        <v>0</v>
      </c>
      <c r="CV6" s="49">
        <f>((CS6*(CT$2/CU$2)))</f>
        <v>0</v>
      </c>
      <c r="CW6" s="100">
        <f>CU6/CV$4</f>
        <v>0</v>
      </c>
      <c r="CX6" s="98">
        <f>((CV6+CS$4)-CX$4)/(CT$4-CX$4)</f>
        <v>0.34587169316639688</v>
      </c>
      <c r="CY6" s="72">
        <f>AVERAGE(CU6:CU8)</f>
        <v>1.6666666666666666E-2</v>
      </c>
      <c r="CZ6" s="52">
        <f>(CV8-CV6)/(CU8-CU6)</f>
        <v>33.259399474584384</v>
      </c>
      <c r="DA6" s="88">
        <f>(CZ6*CX$2)/15.68</f>
        <v>16.578636415761853</v>
      </c>
      <c r="DB6" s="72">
        <f t="shared" ref="DB6:DB18" si="20">CY7</f>
        <v>3.3333333333333333E-2</v>
      </c>
      <c r="DC6" s="72">
        <f t="shared" ref="DC6:DC18" si="21">(CZ8-CZ6)/(CY8-CY6)</f>
        <v>42.881014073087435</v>
      </c>
      <c r="DD6" t="e">
        <f t="shared" ref="DD6:DD37" si="22">LOG10(CU6)</f>
        <v>#NUM!</v>
      </c>
      <c r="DE6" t="e">
        <f t="shared" ref="DE6:DE37" si="23">LOG10(CV6)</f>
        <v>#NUM!</v>
      </c>
      <c r="DF6" s="61"/>
      <c r="DG6" s="49">
        <v>0</v>
      </c>
      <c r="DH6" s="49">
        <v>0</v>
      </c>
      <c r="DI6" s="22">
        <f>((DH6*(1/60))+(DK$2*(1/60)))</f>
        <v>0</v>
      </c>
      <c r="DJ6" s="49">
        <f>((DG6*(DH$2/DI$2)))</f>
        <v>0</v>
      </c>
      <c r="DK6" s="100">
        <f>DI6/DJ$4</f>
        <v>0</v>
      </c>
      <c r="DL6" s="98">
        <f>((DJ6+DG$4)-DL$4)/(DH$4-DL$4)</f>
        <v>0.26918366958801138</v>
      </c>
      <c r="DM6" s="72">
        <f>AVERAGE(DI6:DI8)</f>
        <v>1.6666666666666666E-2</v>
      </c>
      <c r="DN6" s="52">
        <f>(DJ8-DJ6)/(DI8-DI6)</f>
        <v>38.673525399722926</v>
      </c>
      <c r="DO6" s="88">
        <f>(DN6*DL$2)/15.68</f>
        <v>22.067099508313426</v>
      </c>
      <c r="DP6" s="72">
        <f t="shared" ref="DP6:DP14" si="24">DM7</f>
        <v>3.3333333333333333E-2</v>
      </c>
      <c r="DQ6" s="72">
        <f t="shared" ref="DQ6:DQ14" si="25">(DN8-DN6)/(DM8-DM6)</f>
        <v>8.2913560976825789</v>
      </c>
      <c r="DR6" t="e">
        <f t="shared" ref="DR6:DR37" si="26">LOG10(DI6)</f>
        <v>#NUM!</v>
      </c>
      <c r="DS6" t="e">
        <f t="shared" ref="DS6:DS37" si="27">LOG10(DJ6)</f>
        <v>#NUM!</v>
      </c>
      <c r="DT6" s="61"/>
      <c r="DU6" s="49">
        <v>0</v>
      </c>
      <c r="DV6" s="49">
        <v>0</v>
      </c>
      <c r="DW6" s="22">
        <f>((DV6*(1/60))+(DY$2*(1/60)))</f>
        <v>0</v>
      </c>
      <c r="DX6" s="49">
        <f>((DU6*(DV$2/DW$2)))</f>
        <v>0</v>
      </c>
      <c r="DY6" s="100">
        <f>DW6/DX$4</f>
        <v>0</v>
      </c>
      <c r="DZ6" s="98">
        <f>((DX6+DU$4)-DZ$4)/(DV$4-DZ$4)</f>
        <v>0.23279959403145947</v>
      </c>
      <c r="EA6" s="72">
        <f>AVERAGE(DW6:DW8)</f>
        <v>1.6666666666666666E-2</v>
      </c>
      <c r="EB6" s="52">
        <f>(DX8-DX6)/(DW8-DW6)</f>
        <v>29.169703946008667</v>
      </c>
      <c r="EC6" s="88">
        <f>(EB6*DZ$2)/15.68</f>
        <v>18.319337212664092</v>
      </c>
      <c r="ED6" s="72">
        <f t="shared" ref="ED6:ED15" si="28">EA7</f>
        <v>3.3333333333333333E-2</v>
      </c>
      <c r="EE6" s="72">
        <f t="shared" ref="EE6:EE15" si="29">(EB8-EB6)/(EA8-EA6)</f>
        <v>426.78685530350174</v>
      </c>
      <c r="EF6" t="e">
        <f t="shared" ref="EF6:EF37" si="30">LOG10(DW6)</f>
        <v>#NUM!</v>
      </c>
      <c r="EG6" t="e">
        <f t="shared" ref="EG6:EG37" si="31">LOG10(DX6)</f>
        <v>#NUM!</v>
      </c>
      <c r="EH6" s="61"/>
      <c r="EI6" s="49">
        <v>0</v>
      </c>
      <c r="EJ6">
        <v>0</v>
      </c>
      <c r="EK6" s="22">
        <f>((EJ6*(1/60))+(EM$2*(1/60)))</f>
        <v>0</v>
      </c>
      <c r="EL6" s="49">
        <f>((EI6*(EJ$2/EK$2)))</f>
        <v>0</v>
      </c>
      <c r="EM6" s="100">
        <f>EK6/EL$4</f>
        <v>0</v>
      </c>
      <c r="EN6" s="98">
        <f>((EL6+EI$4)-EN$4)/(EJ$4-EN$4)</f>
        <v>0.17987548499360267</v>
      </c>
      <c r="EO6" s="72">
        <f>AVERAGE(EK6:EK8)</f>
        <v>1.6666666666666666E-2</v>
      </c>
      <c r="EP6" s="52">
        <f>(EL8-EL6)/(EK8-EK6)</f>
        <v>35.611987004817415</v>
      </c>
      <c r="EQ6" s="88">
        <f>(EP6*EN$2)/15.68</f>
        <v>17.751318241535436</v>
      </c>
      <c r="ER6" s="72">
        <f t="shared" ref="ER6:ER24" si="32">EO7</f>
        <v>3.3333333333333333E-2</v>
      </c>
      <c r="ES6" s="72">
        <f t="shared" ref="ES6:ES24" si="33">(EP8-EP6)/(EO8-EO6)</f>
        <v>190.02328277940964</v>
      </c>
      <c r="ET6" t="e">
        <f>LOG10(EK6)</f>
        <v>#NUM!</v>
      </c>
      <c r="EU6" t="e">
        <f>LOG(EL6)</f>
        <v>#NUM!</v>
      </c>
      <c r="EV6" s="61"/>
      <c r="EW6">
        <v>0</v>
      </c>
      <c r="EX6">
        <v>0</v>
      </c>
      <c r="EY6" s="22">
        <f>((EX6*(1/60))+(FA$2*(1/60)))</f>
        <v>0</v>
      </c>
      <c r="EZ6" s="49">
        <f>((EW6*(EX$2/EY$2)))</f>
        <v>0</v>
      </c>
      <c r="FA6" s="100">
        <f>EY6/EZ$4</f>
        <v>0</v>
      </c>
      <c r="FB6" s="98">
        <f>((EZ6+EW$4)-FB$4)/(EX$4-FB$4)</f>
        <v>0.22588043011882478</v>
      </c>
      <c r="FC6" s="72">
        <f>AVERAGE(EY6:EY8)</f>
        <v>1.6666666666666666E-2</v>
      </c>
      <c r="FD6" s="52">
        <f>(EZ8-EZ6)/(EY8-EY6)</f>
        <v>47.943013210690488</v>
      </c>
      <c r="FE6" s="88">
        <f>(FD6*FB$2)/15.68</f>
        <v>23.897899458572144</v>
      </c>
      <c r="FF6" s="72">
        <f t="shared" ref="FF6:FF22" si="34">FC7</f>
        <v>3.3333333333333333E-2</v>
      </c>
      <c r="FG6" s="72">
        <f t="shared" ref="FG6:FG22" si="35">(FD8-FD6)/(FC8-FC6)</f>
        <v>232.66320801278761</v>
      </c>
      <c r="FH6" t="e">
        <f>LOG10(EY6)</f>
        <v>#NUM!</v>
      </c>
      <c r="FI6" t="e">
        <f>LOG(EZ6)</f>
        <v>#NUM!</v>
      </c>
      <c r="FJ6" s="61"/>
      <c r="FK6">
        <v>0</v>
      </c>
      <c r="FL6">
        <v>0</v>
      </c>
      <c r="FM6" s="22">
        <f>((FL6*(1/60))+(FO$2*(1/60)))</f>
        <v>0</v>
      </c>
      <c r="FN6" s="49">
        <f>((FK6*(FL$2/FM$2)))</f>
        <v>0</v>
      </c>
      <c r="FO6" s="100">
        <f>FM6/FN$4</f>
        <v>0</v>
      </c>
      <c r="FP6" s="98">
        <f>((FN6+FK$4)-FP$4)/(FL$4-FP$4)</f>
        <v>0.23882201004298309</v>
      </c>
      <c r="FQ6" s="72">
        <f>AVERAGE(FM6:FM8)</f>
        <v>1.6666666666666666E-2</v>
      </c>
      <c r="FR6" s="52">
        <f>(FN8-FN6)/(FM8-FM6)</f>
        <v>37.430810227982235</v>
      </c>
      <c r="FS6" s="88">
        <f>(FR6*FP$2)/15.68</f>
        <v>18.657937404771857</v>
      </c>
      <c r="FT6" s="72">
        <f t="shared" ref="FT6:FT22" si="36">FQ7</f>
        <v>3.3333333333333333E-2</v>
      </c>
      <c r="FU6" s="72">
        <f t="shared" ref="FU6:FU22" si="37">(FR8-FR6)/(FQ8-FQ6)</f>
        <v>728.30340146375045</v>
      </c>
      <c r="FV6" t="e">
        <f>LOG10(FM6)</f>
        <v>#NUM!</v>
      </c>
      <c r="FW6" t="e">
        <f>LOG(FN6)</f>
        <v>#NUM!</v>
      </c>
      <c r="FX6" s="61"/>
      <c r="FY6" s="49">
        <v>0</v>
      </c>
      <c r="FZ6">
        <v>0</v>
      </c>
      <c r="GA6" s="22">
        <f>((FZ6*(1/60))+(GC$2*(1/60)))</f>
        <v>0</v>
      </c>
      <c r="GB6" s="49">
        <f>((FY6*(FZ$2/GA$2)))</f>
        <v>0</v>
      </c>
      <c r="GC6" s="100">
        <f>GA6/GB$4</f>
        <v>0</v>
      </c>
      <c r="GD6" s="98">
        <f>((GB6+FY$4)-GD$4)/(FZ$4-GD$4)</f>
        <v>0.28775630234221838</v>
      </c>
      <c r="GE6" s="72">
        <f>AVERAGE(GA6:GA8)</f>
        <v>1.6666666666666666E-2</v>
      </c>
      <c r="GF6" s="52">
        <f>(GB8-GB6)/(GA8-GA6)</f>
        <v>46.163193234621488</v>
      </c>
      <c r="GG6" s="88">
        <f>(GF6*GD$2)/15.68</f>
        <v>33.187203970332604</v>
      </c>
      <c r="GH6" s="72">
        <f t="shared" ref="GH6:GH19" si="38">GE7</f>
        <v>3.3333333333333333E-2</v>
      </c>
      <c r="GI6" s="72">
        <f t="shared" ref="GI6:GI19" si="39">(GF8-GF6)/(GE8-GE6)</f>
        <v>-195.00109980602713</v>
      </c>
      <c r="GJ6" t="e">
        <f t="shared" ref="GJ6:GJ37" si="40">LOG(GA6)</f>
        <v>#NUM!</v>
      </c>
      <c r="GK6" t="e">
        <f t="shared" ref="GK6:GK37" si="41">LOG(GB6)</f>
        <v>#NUM!</v>
      </c>
      <c r="GL6" s="61"/>
      <c r="GM6">
        <v>0</v>
      </c>
      <c r="GN6">
        <v>0</v>
      </c>
      <c r="GO6" s="22">
        <f>((GN6*(1/60))+(GQ$2*(1/60)))</f>
        <v>0</v>
      </c>
      <c r="GP6" s="49">
        <f>((GM6*(GN$2/GO$2)))</f>
        <v>0</v>
      </c>
      <c r="GQ6" s="100">
        <f>GO6/GP$4</f>
        <v>0</v>
      </c>
      <c r="GR6" s="98">
        <f>((GP6+GM$4)-GR$4)/(GN$4-GR$4)</f>
        <v>0.22743490453466955</v>
      </c>
      <c r="GS6" s="52">
        <f t="shared" ref="GS6:GS20" si="42">(GP8-GP6)/(GO8-GO6)</f>
        <v>30.986189605382478</v>
      </c>
      <c r="GT6" s="72">
        <f t="shared" ref="GT6:GT18" si="43">GO8</f>
        <v>0.13333333333333333</v>
      </c>
      <c r="GU6" s="88">
        <f>(GS6*GR$2)/15.68</f>
        <v>22.276296820948463</v>
      </c>
      <c r="GV6" s="52">
        <f t="shared" ref="GV6:GV18" si="44">(GS8-GS6)/(GO9-GO7)</f>
        <v>202.12740704450891</v>
      </c>
      <c r="GW6" t="e">
        <f t="shared" ref="GW6:GW22" si="45">LOG(GO6)</f>
        <v>#NUM!</v>
      </c>
      <c r="GX6" t="e">
        <f t="shared" ref="GX6:GX22" si="46">LOG(GP6)</f>
        <v>#NUM!</v>
      </c>
      <c r="GY6" s="61"/>
      <c r="GZ6">
        <v>0</v>
      </c>
      <c r="HA6">
        <v>0</v>
      </c>
      <c r="HB6" s="22">
        <f>((HA6*(1/60))+(HD$2*(1/60)))</f>
        <v>0</v>
      </c>
      <c r="HC6" s="49">
        <f>((GZ6*(HA$2/HB$2)))</f>
        <v>0</v>
      </c>
      <c r="HD6" s="100">
        <f>HB6/HC$4</f>
        <v>0</v>
      </c>
      <c r="HE6" s="98">
        <f>((HC6+GZ$4)-HE$4)/(HA$4-HE$4)</f>
        <v>0.38665940099110546</v>
      </c>
      <c r="HF6" s="52">
        <f t="shared" ref="HF6:HF32" si="47">(HC8-HC6)/(HB8-HB6)</f>
        <v>14.806351133024478</v>
      </c>
      <c r="HG6" s="52">
        <f t="shared" ref="HG6:HG30" si="48">(HF8-HF6)/(HB9-HB7)</f>
        <v>67.745992264590939</v>
      </c>
      <c r="HH6" s="88">
        <f>(HF6*HE$2)/15.68</f>
        <v>7.3804433019331839</v>
      </c>
      <c r="HI6" t="e">
        <f t="shared" ref="HI6:HI34" si="49">LOG(HB6)</f>
        <v>#NUM!</v>
      </c>
      <c r="HJ6" t="e">
        <f t="shared" ref="HJ6:HJ34" si="50">LOG(HC6)</f>
        <v>#NUM!</v>
      </c>
      <c r="HK6" s="61"/>
      <c r="HL6">
        <v>0</v>
      </c>
      <c r="HM6">
        <v>0</v>
      </c>
      <c r="HN6" s="22">
        <f>((HM6*(1/60))+(HP$2*(1/60)))</f>
        <v>0</v>
      </c>
      <c r="HO6" s="49">
        <f>((HL6*(HM$2/HN$2)))</f>
        <v>0</v>
      </c>
      <c r="HP6" s="100">
        <f>HN6/HO$4</f>
        <v>0</v>
      </c>
      <c r="HQ6" s="98">
        <f>((HO6+HL$4)-HQ$4)/(HM$4-HQ$4)</f>
        <v>0.33609001182314074</v>
      </c>
      <c r="HR6" s="52">
        <f t="shared" ref="HR6:HR25" si="51">(HO8-HO6)/(HN8-HN6)</f>
        <v>15.600926142876377</v>
      </c>
      <c r="HS6" s="52">
        <f t="shared" ref="HS6:HS23" si="52">(HR8-HR6)/(HN9-HN7)</f>
        <v>162.21075283071821</v>
      </c>
      <c r="HT6" s="88">
        <f>(HR6*HQ$2)/15.68</f>
        <v>8.9018827753201908</v>
      </c>
      <c r="HU6" t="e">
        <f t="shared" ref="HU6:HU27" si="53">LOG(HN6)</f>
        <v>#NUM!</v>
      </c>
      <c r="HV6" t="e">
        <f t="shared" ref="HV6:HV27" si="54">LOG(HO6)</f>
        <v>#NUM!</v>
      </c>
      <c r="HW6" s="61"/>
      <c r="HX6">
        <v>0</v>
      </c>
      <c r="HY6">
        <v>0</v>
      </c>
      <c r="HZ6" s="22">
        <f>((HY6*(1/60))+(IB$2*(1/60)))</f>
        <v>0</v>
      </c>
      <c r="IA6" s="49">
        <f>((HX6*(HY$2/HZ$2)))</f>
        <v>0</v>
      </c>
      <c r="IB6" s="100">
        <f>HZ6/IA$4</f>
        <v>0</v>
      </c>
      <c r="IC6" s="98">
        <f>((IA6+HX$4)-IC$4)/(HY$4-IC$4)</f>
        <v>0.26227262930672324</v>
      </c>
      <c r="ID6" s="52">
        <f t="shared" ref="ID6:ID24" si="55">(IA8-IA6)/(HZ8-HZ6)</f>
        <v>23.544450827253183</v>
      </c>
      <c r="IE6" s="52">
        <f t="shared" ref="IE6:IE22" si="56">(ID8-ID6)/(HZ9-HZ7)</f>
        <v>117.33734272888849</v>
      </c>
      <c r="IF6" s="88">
        <f>(ID6*IC$2)/15.68</f>
        <v>14.786531086835284</v>
      </c>
      <c r="IG6" t="e">
        <f t="shared" ref="IG6:IG26" si="57">LOG(HZ6)</f>
        <v>#NUM!</v>
      </c>
      <c r="IH6" t="e">
        <f t="shared" ref="IH6:IH26" si="58">LOG(IA6)</f>
        <v>#NUM!</v>
      </c>
      <c r="II6" s="61"/>
      <c r="IJ6">
        <v>0</v>
      </c>
      <c r="IK6">
        <v>0</v>
      </c>
      <c r="IL6" s="22">
        <f>((IK6*(1/60))+(IN$2*(1/60)))</f>
        <v>0</v>
      </c>
      <c r="IM6" s="49">
        <f>((IJ6*(IK$2/IL$2)))</f>
        <v>0</v>
      </c>
      <c r="IN6" s="100">
        <f>IL6/IM$4</f>
        <v>0</v>
      </c>
      <c r="IO6" s="98">
        <f>((IM6+IJ$4)-IO$4)/(IK$4-IO$4)</f>
        <v>0.24881954010618029</v>
      </c>
      <c r="IP6" s="52">
        <f t="shared" ref="IP6:IP23" si="59">(IM8-IM6)/(IL8-IL6)</f>
        <v>23.536773997167149</v>
      </c>
      <c r="IQ6" s="52">
        <f t="shared" ref="IQ6:IQ21" si="60">(IP8-IP6)/(IL9-IL7)</f>
        <v>102.13605226819031</v>
      </c>
      <c r="IR6" s="88">
        <f>(IP6*IO$2)/15.68</f>
        <v>16.920833779362177</v>
      </c>
      <c r="IS6" t="e">
        <f>LOG(IL6)</f>
        <v>#NUM!</v>
      </c>
      <c r="IT6" t="e">
        <f>LOG(IM6)</f>
        <v>#NUM!</v>
      </c>
      <c r="IU6" s="61"/>
      <c r="IV6"/>
      <c r="JA6"/>
      <c r="JB6"/>
      <c r="JC6"/>
    </row>
    <row r="7" spans="1:265" x14ac:dyDescent="0.25">
      <c r="A7" s="87">
        <v>6</v>
      </c>
      <c r="B7" s="87" t="s">
        <v>14</v>
      </c>
      <c r="C7" s="87" t="s">
        <v>37</v>
      </c>
      <c r="D7" s="77">
        <v>100</v>
      </c>
      <c r="E7" s="4">
        <v>1051.3</v>
      </c>
      <c r="F7" s="100">
        <v>0</v>
      </c>
      <c r="G7" s="90">
        <v>7.6880000000000264</v>
      </c>
      <c r="H7" s="94">
        <v>57.490129649614907</v>
      </c>
      <c r="I7" s="94">
        <v>146.55841413715282</v>
      </c>
      <c r="J7" s="94">
        <v>1.0887167371797735</v>
      </c>
      <c r="K7" s="94">
        <v>21.160326377309872</v>
      </c>
      <c r="M7" s="49">
        <v>2.5</v>
      </c>
      <c r="N7" s="49">
        <v>1</v>
      </c>
      <c r="O7" s="22">
        <f t="shared" ref="O7:O70" si="61">((N7*(1/60))+(Q$2*(1/60)))</f>
        <v>1.6666666666666666E-2</v>
      </c>
      <c r="P7" s="100">
        <f t="shared" ref="P7:P70" si="62">(M7*($D$2/$E$2))</f>
        <v>0.20710794466075721</v>
      </c>
      <c r="Q7" s="100">
        <f t="shared" ref="Q7:Q70" si="63">O7/P$4</f>
        <v>3.5968374196793541E-3</v>
      </c>
      <c r="R7" s="100">
        <f t="shared" ref="R7:R70" si="64">((P7+M$4)-R$4)/(N$4-R$4)</f>
        <v>0.32694836465143462</v>
      </c>
      <c r="S7" s="100">
        <f t="shared" ref="S7:S70" si="65">AVERAGE(O7:O9)</f>
        <v>3.3333333333333333E-2</v>
      </c>
      <c r="T7" s="100">
        <f t="shared" ref="T7:T70" si="66">(P9-P7)/(O9-O7)</f>
        <v>10.458629606079121</v>
      </c>
      <c r="U7" s="88">
        <f>(T7*R$2)/15.68</f>
        <v>5.2132576169574705</v>
      </c>
      <c r="V7" s="72">
        <f t="shared" si="0"/>
        <v>5.000000000000001E-2</v>
      </c>
      <c r="W7" s="72">
        <f t="shared" si="1"/>
        <v>225.90721848930127</v>
      </c>
      <c r="X7">
        <f t="shared" ref="X7:X38" si="67">LOG10(O7)</f>
        <v>-1.7781512503836436</v>
      </c>
      <c r="Y7">
        <f t="shared" ref="Y7:Y70" si="68">LOG10(P7)</f>
        <v>-0.68380324125068348</v>
      </c>
      <c r="Z7" s="61"/>
      <c r="AA7" s="49">
        <v>5.315072906367325</v>
      </c>
      <c r="AB7" s="49">
        <v>1</v>
      </c>
      <c r="AC7" s="22">
        <f t="shared" ref="AC7:AC70" si="69">((AB7*(1/60))+(AE$2*(1/60)))</f>
        <v>1.6666666666666666E-2</v>
      </c>
      <c r="AD7" s="100">
        <f t="shared" ref="AD7:AD70" si="70">((AA7*($D$3/$E$3)))</f>
        <v>0.49715395251775557</v>
      </c>
      <c r="AE7" s="100">
        <f t="shared" ref="AE7:AE70" si="71">AC7/AD$4</f>
        <v>2.9957448667770627E-3</v>
      </c>
      <c r="AF7" s="100">
        <f t="shared" ref="AF7:AF70" si="72">((AD7+AA$4)-AF$4)/(AB$4-AF$4)</f>
        <v>0.30603005448468656</v>
      </c>
      <c r="AG7" s="100">
        <f t="shared" ref="AG7:AG70" si="73">AVERAGE(AC7:AC9)</f>
        <v>3.3333333333333333E-2</v>
      </c>
      <c r="AH7" s="100">
        <f t="shared" ref="AH7:AH70" si="74">(AD9-AD7)/(AC9-AC7)</f>
        <v>7.9253691656978607</v>
      </c>
      <c r="AI7" s="88">
        <f>(AH7*AF$2)/15.68</f>
        <v>4.5222127595542831</v>
      </c>
      <c r="AJ7" s="72">
        <f t="shared" si="2"/>
        <v>5.000000000000001E-2</v>
      </c>
      <c r="AK7" s="72">
        <f t="shared" si="3"/>
        <v>440.30945148932187</v>
      </c>
      <c r="AL7">
        <f t="shared" si="4"/>
        <v>-1.7781512503836436</v>
      </c>
      <c r="AM7">
        <f t="shared" si="5"/>
        <v>-0.30350910346875293</v>
      </c>
      <c r="AN7" s="61"/>
      <c r="AO7" s="49">
        <v>3.5</v>
      </c>
      <c r="AP7" s="49">
        <v>1</v>
      </c>
      <c r="AQ7" s="22">
        <f t="shared" ref="AQ7:AQ70" si="75">((AP7*(1/60))+(AT$2*(1/60)))</f>
        <v>1.6666666666666666E-2</v>
      </c>
      <c r="AR7" s="100">
        <f t="shared" ref="AR7:AR70" si="76">((AO7*($D$4/$E$4)))</f>
        <v>0.28820816864295118</v>
      </c>
      <c r="AS7" s="100">
        <f t="shared" ref="AS7:AS70" si="77">AQ7/AR$4</f>
        <v>2.6639573213993444E-3</v>
      </c>
      <c r="AT7" s="100">
        <f t="shared" ref="AT7:AT70" si="78">((AR7+AP$4)-AU$4)/(AQ$4-AU$4)</f>
        <v>0.25867132298685569</v>
      </c>
      <c r="AU7" s="100">
        <f t="shared" ref="AU7:AU70" si="79">AVERAGE(AQ7:AQ9)</f>
        <v>3.3333333333333333E-2</v>
      </c>
      <c r="AV7" s="100">
        <f t="shared" ref="AV7:AV70" si="80">(AR9-AR7)/(AQ9-AQ7)</f>
        <v>13.621240584634318</v>
      </c>
      <c r="AW7" s="88">
        <f>(AV7*AU$2)/15.68</f>
        <v>8.5544954445410362</v>
      </c>
      <c r="AX7" s="72">
        <f t="shared" si="6"/>
        <v>5.000000000000001E-2</v>
      </c>
      <c r="AY7" s="72">
        <f t="shared" si="7"/>
        <v>77.420093261671752</v>
      </c>
      <c r="AZ7">
        <f t="shared" si="8"/>
        <v>-1.7781512503836436</v>
      </c>
      <c r="BA7">
        <f t="shared" si="9"/>
        <v>-0.54029371420112959</v>
      </c>
      <c r="BB7" s="61"/>
      <c r="BC7" s="49">
        <v>6.7082039324993694</v>
      </c>
      <c r="BD7" s="49">
        <v>1</v>
      </c>
      <c r="BE7" s="22">
        <f t="shared" ref="BE7:BE70" si="81">((BD7*(1/60))+(BG$2*(1/60)))</f>
        <v>1.6666666666666666E-2</v>
      </c>
      <c r="BF7" s="100">
        <f t="shared" ref="BF7:BF70" si="82">((BC7*(BD$2/BE$2)))</f>
        <v>0.64131968761944258</v>
      </c>
      <c r="BG7" s="100">
        <f t="shared" ref="BG7:BG70" si="83">BE7/BF$4</f>
        <v>2.0761306719200047E-2</v>
      </c>
      <c r="BH7" s="100">
        <f t="shared" ref="BH7:BH70" si="84">((BF7+BC$4)-BH$4)/(BD$4-BH$4)</f>
        <v>0.33792625477983318</v>
      </c>
      <c r="BI7" s="100">
        <f t="shared" ref="BI7:BI70" si="85">AVERAGE(BE7:BE9)</f>
        <v>3.3333333333333333E-2</v>
      </c>
      <c r="BJ7" s="100">
        <f t="shared" ref="BJ7:BJ70" si="86">(BF9-BF7)/(BE9-BE7)</f>
        <v>32.564592549777451</v>
      </c>
      <c r="BK7" s="88">
        <f>(BJ7*BH$2)/15.68</f>
        <v>16.232299693887782</v>
      </c>
      <c r="BL7" s="72">
        <f t="shared" si="10"/>
        <v>5.000000000000001E-2</v>
      </c>
      <c r="BM7" s="72">
        <f t="shared" si="11"/>
        <v>311.25661214113882</v>
      </c>
      <c r="BN7">
        <f t="shared" si="12"/>
        <v>-1.7781512503836436</v>
      </c>
      <c r="BO7">
        <f t="shared" si="13"/>
        <v>-0.19292542764358359</v>
      </c>
      <c r="BP7" s="61"/>
      <c r="BQ7" s="49">
        <v>4.1231056256176606</v>
      </c>
      <c r="BR7" s="49">
        <v>1</v>
      </c>
      <c r="BS7" s="22">
        <f t="shared" ref="BS7:BS70" si="87">((BR7*(1/60))+(BU$2*(1/60)))</f>
        <v>1.6666666666666666E-2</v>
      </c>
      <c r="BT7" s="100">
        <f t="shared" ref="BT7:BT70" si="88">((BQ7*(BR$2/BS$2)))</f>
        <v>0.40057375163875064</v>
      </c>
      <c r="BU7" s="100">
        <f t="shared" ref="BU7:BU70" si="89">BS7/BT$4</f>
        <v>1.6899707202181494E-2</v>
      </c>
      <c r="BV7" s="100">
        <f t="shared" ref="BV7:BV70" si="90">((BT7+BQ$4)-BV$4)/(BR$4-BV$4)</f>
        <v>0.32526518610801664</v>
      </c>
      <c r="BW7" s="100">
        <f t="shared" ref="BW7:BW70" si="91">AVERAGE(BS7:BS9)</f>
        <v>3.3333333333333333E-2</v>
      </c>
      <c r="BX7" s="100">
        <f t="shared" ref="BX7:BX70" si="92">(BT9-BT7)/(BS9-BS7)</f>
        <v>44.667865675193994</v>
      </c>
      <c r="BY7" s="88">
        <f>(BX7*BV$2)/15.68</f>
        <v>25.48746788637856</v>
      </c>
      <c r="BZ7" s="72">
        <f t="shared" si="14"/>
        <v>5.000000000000001E-2</v>
      </c>
      <c r="CA7" s="72">
        <f t="shared" si="15"/>
        <v>-280.74323938465631</v>
      </c>
      <c r="CB7">
        <f t="shared" si="16"/>
        <v>-1.7781512503836436</v>
      </c>
      <c r="CC7">
        <f t="shared" si="17"/>
        <v>-0.39731751208669885</v>
      </c>
      <c r="CD7" s="61"/>
      <c r="CE7" s="49">
        <v>8.0777472107017552</v>
      </c>
      <c r="CF7" s="49">
        <v>1</v>
      </c>
      <c r="CG7" s="22">
        <f t="shared" ref="CG7:CG70" si="93">((CF7*(1/60))+(CI$2*(1/60)))</f>
        <v>1.6666666666666666E-2</v>
      </c>
      <c r="CH7" s="100">
        <f t="shared" ref="CH7:CH70" si="94">((CE7*(CF$2/CG$2)))</f>
        <v>0.76835795783332594</v>
      </c>
      <c r="CI7" s="100">
        <f t="shared" ref="CI7:CI70" si="95">CG7/CH$4</f>
        <v>1.5308542706746867E-2</v>
      </c>
      <c r="CJ7" s="100">
        <f t="shared" ref="CJ7:CJ70" si="96">((CH7+CE$4)-CJ$4)/(CF$4-CJ$4)</f>
        <v>0.29584311764934701</v>
      </c>
      <c r="CK7" s="100">
        <f t="shared" ref="CK7:CK70" si="97">AVERAGE(CG7:CG9)</f>
        <v>3.3333333333333333E-2</v>
      </c>
      <c r="CL7" s="100">
        <f t="shared" ref="CL7:CL70" si="98">(CH9-CH7)/(CG9-CG7)</f>
        <v>54.326300338278529</v>
      </c>
      <c r="CM7" s="88">
        <f>(CL7*CJ$2)/15.68</f>
        <v>34.118337891103941</v>
      </c>
      <c r="CN7" s="72">
        <f t="shared" si="18"/>
        <v>5.000000000000001E-2</v>
      </c>
      <c r="CO7" s="72">
        <f t="shared" si="19"/>
        <v>-98.726930182717823</v>
      </c>
      <c r="CP7">
        <f t="shared" ref="CP7:CP70" si="99">LOG10(CG7)</f>
        <v>-1.7781512503836436</v>
      </c>
      <c r="CQ7">
        <f t="shared" ref="CQ7:CQ38" si="100">LOG10(CH7)</f>
        <v>-0.11443640640861819</v>
      </c>
      <c r="CR7" s="61"/>
      <c r="CS7" s="49">
        <v>5.0990195135927845</v>
      </c>
      <c r="CT7" s="49">
        <v>1</v>
      </c>
      <c r="CU7" s="22">
        <f t="shared" ref="CU7:CU70" si="101">((CT7*(1/60))+(CW$2*(1/60)))</f>
        <v>1.6666666666666666E-2</v>
      </c>
      <c r="CV7" s="100">
        <f t="shared" ref="CV7:CV70" si="102">((CS7*(CT$2/CU$2)))</f>
        <v>0.48608384304983643</v>
      </c>
      <c r="CW7" s="100">
        <f t="shared" ref="CW7:CW70" si="103">CU7/CV$4</f>
        <v>1.1479853047109047E-2</v>
      </c>
      <c r="CX7" s="100">
        <f t="shared" ref="CX7:CX70" si="104">((CV7+CS$4)-CX$4)/(CT$4-CX$4)</f>
        <v>0.34837295674939966</v>
      </c>
      <c r="CY7" s="100">
        <f t="shared" ref="CY7:CY70" si="105">AVERAGE(CU7:CU9)</f>
        <v>3.3333333333333333E-2</v>
      </c>
      <c r="CZ7" s="100">
        <f t="shared" ref="CZ7:CZ70" si="106">(CV9-CV7)/(CU9-CU7)</f>
        <v>32.169961517671197</v>
      </c>
      <c r="DA7" s="88">
        <f>(CZ7*CX$2)/15.68</f>
        <v>16.035590056822148</v>
      </c>
      <c r="DB7" s="72">
        <f t="shared" si="20"/>
        <v>5.000000000000001E-2</v>
      </c>
      <c r="DC7" s="72">
        <f t="shared" si="21"/>
        <v>192.58633165132872</v>
      </c>
      <c r="DD7">
        <f t="shared" si="22"/>
        <v>-1.7781512503836436</v>
      </c>
      <c r="DE7">
        <f t="shared" si="23"/>
        <v>-0.31328881420814891</v>
      </c>
      <c r="DF7" s="61"/>
      <c r="DG7" s="49">
        <v>9.013878188659973</v>
      </c>
      <c r="DH7" s="49">
        <v>1</v>
      </c>
      <c r="DI7" s="22">
        <f t="shared" ref="DI7:DI70" si="107">((DH7*(1/60))+(DK$2*(1/60)))</f>
        <v>1.6666666666666666E-2</v>
      </c>
      <c r="DJ7" s="100">
        <f t="shared" ref="DJ7:DJ70" si="108">((DG7*(DH$2/DI$2)))</f>
        <v>0.78655132536299943</v>
      </c>
      <c r="DK7" s="100">
        <f t="shared" ref="DK7:DK70" si="109">DI7/DJ$4</f>
        <v>9.7208865382988133E-3</v>
      </c>
      <c r="DL7" s="100">
        <f t="shared" ref="DL7:DL70" si="110">((DJ7+DG$4)-DL$4)/(DH$4-DL$4)</f>
        <v>0.27249731059394255</v>
      </c>
      <c r="DM7" s="100">
        <f t="shared" ref="DM7:DM70" si="111">AVERAGE(DI7:DI9)</f>
        <v>3.3333333333333333E-2</v>
      </c>
      <c r="DN7" s="100">
        <f t="shared" ref="DN7:DN70" si="112">(DJ9-DJ7)/(DI9-DI7)</f>
        <v>34.719348746820643</v>
      </c>
      <c r="DO7" s="88">
        <f>(DN7*DL$2)/15.68</f>
        <v>19.810847750265285</v>
      </c>
      <c r="DP7" s="72">
        <f t="shared" si="24"/>
        <v>5.000000000000001E-2</v>
      </c>
      <c r="DQ7" s="72">
        <f t="shared" si="25"/>
        <v>173.79759665924553</v>
      </c>
      <c r="DR7">
        <f t="shared" si="26"/>
        <v>-1.7781512503836436</v>
      </c>
      <c r="DS7">
        <f t="shared" si="27"/>
        <v>-0.10427293280591517</v>
      </c>
      <c r="DT7" s="61"/>
      <c r="DU7" s="49">
        <v>6.5764732189829527</v>
      </c>
      <c r="DV7" s="49">
        <v>1</v>
      </c>
      <c r="DW7" s="22">
        <f t="shared" ref="DW7:DW69" si="113">((DV7*(1/60))+(DY$2*(1/60)))</f>
        <v>1.6666666666666666E-2</v>
      </c>
      <c r="DX7" s="100">
        <f t="shared" ref="DX7:DX69" si="114">((DU7*(DV$2/DW$2)))</f>
        <v>0.58556435036799515</v>
      </c>
      <c r="DY7" s="100">
        <f t="shared" ref="DY7:DY69" si="115">DW7/DX$4</f>
        <v>8.7709260224791401E-3</v>
      </c>
      <c r="DZ7" s="100">
        <f t="shared" ref="DZ7:DZ69" si="116">((DX7+DU$4)-DZ$4)/(DV$4-DZ$4)</f>
        <v>0.23501345670248108</v>
      </c>
      <c r="EA7" s="100">
        <f t="shared" ref="EA7:EA69" si="117">AVERAGE(DW7:DW9)</f>
        <v>3.3333333333333333E-2</v>
      </c>
      <c r="EB7" s="100">
        <f t="shared" ref="EB7:EB69" si="118">(DX9-DX7)/(DW9-DW7)</f>
        <v>36.668508463887449</v>
      </c>
      <c r="EC7" s="88">
        <f>(EB7*DZ$2)/15.68</f>
        <v>23.028782632786953</v>
      </c>
      <c r="ED7" s="72">
        <f t="shared" si="28"/>
        <v>5.000000000000001E-2</v>
      </c>
      <c r="EE7" s="72">
        <f t="shared" si="29"/>
        <v>8.0687105348562227</v>
      </c>
      <c r="EF7">
        <f t="shared" si="30"/>
        <v>-1.7781512503836436</v>
      </c>
      <c r="EG7">
        <f t="shared" si="31"/>
        <v>-0.23242537134471872</v>
      </c>
      <c r="EH7" s="61"/>
      <c r="EI7" s="49">
        <v>5</v>
      </c>
      <c r="EJ7">
        <v>1</v>
      </c>
      <c r="EK7" s="22">
        <f t="shared" ref="EK7:EK70" si="119">((EJ7*(1/60))+(EM$2*(1/60)))</f>
        <v>1.6666666666666666E-2</v>
      </c>
      <c r="EL7" s="100">
        <f t="shared" ref="EL7:EL70" si="120">((EI7*(EJ$2/EK$2)))</f>
        <v>0.62390816071874222</v>
      </c>
      <c r="EM7" s="100">
        <f t="shared" ref="EM7:EM70" si="121">EK7/EL$4</f>
        <v>1.3794324768087922E-2</v>
      </c>
      <c r="EN7" s="100">
        <f t="shared" ref="EN7:EN70" si="122">((EL7+EI$4)-EN$4)/(EJ$4-EN$4)</f>
        <v>0.18291794882644974</v>
      </c>
      <c r="EO7" s="100">
        <f t="shared" ref="EO7:EO70" si="123">AVERAGE(EK7:EK9)</f>
        <v>3.3333333333333333E-2</v>
      </c>
      <c r="EP7" s="100">
        <f t="shared" ref="EP7:EP70" si="124">(EL9-EL7)/(EK9-EK7)</f>
        <v>37.55913293625995</v>
      </c>
      <c r="EQ7" s="88">
        <f>(EP7*EN$2)/15.68</f>
        <v>18.721901744418094</v>
      </c>
      <c r="ER7" s="72">
        <f t="shared" si="32"/>
        <v>5.000000000000001E-2</v>
      </c>
      <c r="ES7" s="72">
        <f t="shared" si="33"/>
        <v>341.94079776588995</v>
      </c>
      <c r="ET7">
        <f t="shared" ref="ET7:ET70" si="125">LOG10(EK7)</f>
        <v>-1.7781512503836436</v>
      </c>
      <c r="EU7">
        <f t="shared" ref="EU7:EU70" si="126">LOG(EL7)</f>
        <v>-0.20487933376066217</v>
      </c>
      <c r="EV7" s="61"/>
      <c r="EW7">
        <v>5.8523499553598128</v>
      </c>
      <c r="EX7">
        <v>1</v>
      </c>
      <c r="EY7" s="22">
        <f t="shared" ref="EY7:EY70" si="127">((EX7*(1/60))+(FA$2*(1/60)))</f>
        <v>1.6666666666666666E-2</v>
      </c>
      <c r="EZ7" s="100">
        <f t="shared" ref="EZ7:EZ70" si="128">((EW7*(EX$2/EY$2)))</f>
        <v>0.72755130662487266</v>
      </c>
      <c r="FA7" s="100">
        <f t="shared" ref="FA7:FA70" si="129">EY7/EZ$4</f>
        <v>1.2385615701262228E-2</v>
      </c>
      <c r="FB7" s="100">
        <f t="shared" ref="FB7:FB70" si="130">((EZ7+EW$4)-FB$4)/(EX$4-FB$4)</f>
        <v>0.22929834991658013</v>
      </c>
      <c r="FC7" s="100">
        <f t="shared" ref="FC7:FC70" si="131">AVERAGE(EY7:EY9)</f>
        <v>3.3333333333333333E-2</v>
      </c>
      <c r="FD7" s="100">
        <f t="shared" ref="FD7:FD70" si="132">(EZ9-EZ7)/(EY9-EY7)</f>
        <v>52.061547759665594</v>
      </c>
      <c r="FE7" s="88">
        <f>(FD7*FB$2)/15.68</f>
        <v>25.950843526470571</v>
      </c>
      <c r="FF7" s="72">
        <f t="shared" si="34"/>
        <v>5.000000000000001E-2</v>
      </c>
      <c r="FG7" s="72">
        <f t="shared" si="35"/>
        <v>163.01283153608168</v>
      </c>
      <c r="FH7">
        <f t="shared" ref="FH7:FH70" si="133">LOG10(EY7)</f>
        <v>-1.7781512503836436</v>
      </c>
      <c r="FI7">
        <f t="shared" ref="FI7:FI70" si="134">LOG(EZ7)</f>
        <v>-0.13813637499032522</v>
      </c>
      <c r="FJ7" s="61"/>
      <c r="FK7">
        <v>4.0311288741492746</v>
      </c>
      <c r="FL7">
        <v>1</v>
      </c>
      <c r="FM7" s="22">
        <f t="shared" ref="FM7:FM70" si="135">((FL7*(1/60))+(FO$2*(1/60)))</f>
        <v>1.6666666666666666E-2</v>
      </c>
      <c r="FN7" s="100">
        <f t="shared" ref="FN7:FN70" si="136">((FK7*(FL$2/FM$2)))</f>
        <v>0.5023338742584581</v>
      </c>
      <c r="FO7" s="100">
        <f t="shared" ref="FO7:FO70" si="137">FM7/FN$4</f>
        <v>1.3312953801874829E-2</v>
      </c>
      <c r="FP7" s="100">
        <f t="shared" ref="FP7:FP70" si="138">((FN7+FK$4)-FP$4)/(FL$4-FP$4)</f>
        <v>0.24144616601281066</v>
      </c>
      <c r="FQ7" s="100">
        <f t="shared" ref="FQ7:FQ21" si="139">AVERAGE(FM7:FM9)</f>
        <v>3.3333333333333333E-2</v>
      </c>
      <c r="FR7" s="100">
        <f t="shared" ref="FR7:FR21" si="140">(FN9-FN7)/(FM9-FM7)</f>
        <v>56.18080081147184</v>
      </c>
      <c r="FS7" s="88">
        <f>(FR7*FP$2)/15.68</f>
        <v>28.004145742663592</v>
      </c>
      <c r="FT7" s="72">
        <f t="shared" si="36"/>
        <v>5.000000000000001E-2</v>
      </c>
      <c r="FU7" s="72">
        <f t="shared" si="37"/>
        <v>108.78641828784353</v>
      </c>
      <c r="FV7">
        <f t="shared" ref="FV7:FV70" si="141">LOG10(FM7)</f>
        <v>-1.7781512503836436</v>
      </c>
      <c r="FW7">
        <f t="shared" ref="FW7:FW70" si="142">LOG(FN7)</f>
        <v>-0.29900753474609831</v>
      </c>
      <c r="FX7" s="61"/>
      <c r="FY7" s="49">
        <v>7.5</v>
      </c>
      <c r="FZ7">
        <v>1</v>
      </c>
      <c r="GA7" s="22">
        <f t="shared" ref="GA7:GA70" si="143">((FZ7*(1/60))+(GC$2*(1/60)))</f>
        <v>1.6666666666666666E-2</v>
      </c>
      <c r="GB7" s="100">
        <f t="shared" ref="GB7:GB70" si="144">((FY7*(FZ$2/GA$2)))</f>
        <v>0.70894560453725186</v>
      </c>
      <c r="GC7" s="100">
        <f t="shared" ref="GC7:GC70" si="145">GA7/GB$4</f>
        <v>1.2478451897198846E-2</v>
      </c>
      <c r="GD7" s="100">
        <f t="shared" ref="GD7:GD70" si="146">((GB7+FY$4)-GD$4)/(FZ$4-GD$4)</f>
        <v>0.29267221298275803</v>
      </c>
      <c r="GE7" s="100">
        <f t="shared" ref="GE7:GE70" si="147">AVERAGE(GA7:GA9)</f>
        <v>3.3333333333333333E-2</v>
      </c>
      <c r="GF7" s="100">
        <f t="shared" ref="GF7:GF70" si="148">(GB9-GB7)/(GA9-GA7)</f>
        <v>38.887661199164903</v>
      </c>
      <c r="GG7" s="88">
        <f>(GF7*GD$2)/15.68</f>
        <v>27.956747653625712</v>
      </c>
      <c r="GH7" s="72">
        <f t="shared" si="38"/>
        <v>5.000000000000001E-2</v>
      </c>
      <c r="GI7" s="72">
        <f t="shared" si="39"/>
        <v>310.91602739217325</v>
      </c>
      <c r="GJ7">
        <f t="shared" si="40"/>
        <v>-1.7781512503836436</v>
      </c>
      <c r="GK7">
        <f t="shared" si="41"/>
        <v>-0.14938708576979384</v>
      </c>
      <c r="GL7" s="61"/>
      <c r="GM7">
        <v>17.219175357722563</v>
      </c>
      <c r="GN7">
        <v>4</v>
      </c>
      <c r="GO7" s="22">
        <f t="shared" ref="GO7:GO22" si="149">((GN7*(1/60))+(GQ$2*(1/60)))</f>
        <v>6.6666666666666666E-2</v>
      </c>
      <c r="GP7" s="100">
        <f t="shared" ref="GP7:GP22" si="150">((GM7*(GN$2/GO$2)))</f>
        <v>1.486625295777005</v>
      </c>
      <c r="GQ7" s="100">
        <f t="shared" ref="GQ7:GQ22" si="151">GO7/GP$4</f>
        <v>2.947587622791837E-2</v>
      </c>
      <c r="GR7" s="100">
        <f t="shared" ref="GR7:GR22" si="152">((GP7+GM$4)-GR$4)/(GN$4-GR$4)</f>
        <v>0.23246276307500077</v>
      </c>
      <c r="GS7" s="52">
        <f>(GP9-GP7)/(GO9-GO7)</f>
        <v>45.197216262063179</v>
      </c>
      <c r="GT7" s="72">
        <f t="shared" si="43"/>
        <v>0.2</v>
      </c>
      <c r="GU7" s="88">
        <f>(GS7*GR$2)/15.68</f>
        <v>32.492752989526231</v>
      </c>
      <c r="GV7" s="52">
        <f t="shared" si="44"/>
        <v>184.23049296061393</v>
      </c>
      <c r="GW7">
        <f t="shared" si="45"/>
        <v>-1.1760912590556813</v>
      </c>
      <c r="GX7">
        <f t="shared" si="46"/>
        <v>0.17220151829802385</v>
      </c>
      <c r="GY7" s="61"/>
      <c r="GZ7">
        <v>7.5</v>
      </c>
      <c r="HA7">
        <v>4</v>
      </c>
      <c r="HB7" s="22">
        <f t="shared" ref="HB7:HB34" si="153">((HA7*(1/60))+(HD$2*(1/60)))</f>
        <v>6.6666666666666666E-2</v>
      </c>
      <c r="HC7" s="100">
        <f t="shared" ref="HC7:HC34" si="154">((GZ7*(HA$2/HB$2)))</f>
        <v>0.72033528333187813</v>
      </c>
      <c r="HD7" s="100">
        <f t="shared" ref="HD7:HD34" si="155">HB7/HC$4</f>
        <v>2.8581422573577795E-2</v>
      </c>
      <c r="HE7" s="100">
        <f t="shared" ref="HE7:HE34" si="156">((HC7+GZ$4)-HE$4)/(HA$4-HE$4)</f>
        <v>0.38896382144468378</v>
      </c>
      <c r="HF7" s="52">
        <f t="shared" si="47"/>
        <v>20.569543370800584</v>
      </c>
      <c r="HG7" s="52">
        <f t="shared" si="48"/>
        <v>57.421122181309919</v>
      </c>
      <c r="HH7" s="88">
        <f>(HF7*HE$2)/15.68</f>
        <v>10.253191163097775</v>
      </c>
      <c r="HI7">
        <f t="shared" si="49"/>
        <v>-1.1760912590556813</v>
      </c>
      <c r="HJ7">
        <f t="shared" si="50"/>
        <v>-0.14246531216895958</v>
      </c>
      <c r="HK7" s="61"/>
      <c r="HL7">
        <v>5.8523499553598128</v>
      </c>
      <c r="HM7">
        <v>4</v>
      </c>
      <c r="HN7" s="22">
        <f t="shared" ref="HN7:HN27" si="157">((HM7*(1/60))+(HP$2*(1/60)))</f>
        <v>6.6666666666666666E-2</v>
      </c>
      <c r="HO7" s="100">
        <f t="shared" ref="HO7:HO27" si="158">((HL7*(HM$2/HN$2)))</f>
        <v>0.51385575917112025</v>
      </c>
      <c r="HP7" s="100">
        <f t="shared" ref="HP7:HP27" si="159">HN7/HO$4</f>
        <v>2.8282466040487054E-2</v>
      </c>
      <c r="HQ7" s="100">
        <f t="shared" ref="HQ7:HQ27" si="160">((HO7+HL$4)-HQ$4)/(HM$4-HQ$4)</f>
        <v>0.33775508016356476</v>
      </c>
      <c r="HR7" s="52">
        <f t="shared" si="51"/>
        <v>30.490538921747795</v>
      </c>
      <c r="HS7" s="52">
        <f t="shared" si="52"/>
        <v>69.91641767437352</v>
      </c>
      <c r="HT7" s="88">
        <f>(HR7*HQ$2)/15.68</f>
        <v>17.397890404197099</v>
      </c>
      <c r="HU7">
        <f t="shared" si="53"/>
        <v>-1.1760912590556813</v>
      </c>
      <c r="HV7">
        <f t="shared" si="54"/>
        <v>-0.2891587716414209</v>
      </c>
      <c r="HW7" s="61"/>
      <c r="HX7">
        <v>13.729530217745982</v>
      </c>
      <c r="HY7">
        <v>4</v>
      </c>
      <c r="HZ7" s="22">
        <f t="shared" ref="HZ7:HZ26" si="161">((HY7*(1/60))+(IB$2*(1/60)))</f>
        <v>6.6666666666666666E-2</v>
      </c>
      <c r="IA7" s="100">
        <f t="shared" ref="IA7:IA26" si="162">((HX7*(HY$2/HZ$2)))</f>
        <v>1.3428010349000248</v>
      </c>
      <c r="IB7" s="100">
        <f t="shared" ref="IB7:IB26" si="163">HZ7/IA$4</f>
        <v>2.5652776984403172E-2</v>
      </c>
      <c r="IC7" s="100">
        <f t="shared" ref="IC7:IC26" si="164">((IA7+HX$4)-IC$4)/(HY$4-IC$4)</f>
        <v>0.2660094664879023</v>
      </c>
      <c r="ID7" s="52">
        <f t="shared" si="55"/>
        <v>31.021346367338072</v>
      </c>
      <c r="IE7" s="52">
        <f t="shared" si="56"/>
        <v>111.0710926358316</v>
      </c>
      <c r="IF7" s="88">
        <f>(ID7*IC$2)/15.68</f>
        <v>19.482217095723328</v>
      </c>
      <c r="IG7">
        <f t="shared" si="57"/>
        <v>-1.1760912590556813</v>
      </c>
      <c r="IH7">
        <f t="shared" si="58"/>
        <v>0.12801166728791774</v>
      </c>
      <c r="II7" s="61"/>
      <c r="IJ7">
        <v>14.637281168304447</v>
      </c>
      <c r="IK7">
        <v>4</v>
      </c>
      <c r="IL7" s="22">
        <f t="shared" ref="IL7:IL25" si="165">((IK7*(1/60))+(IN$2*(1/60)))</f>
        <v>6.6666666666666666E-2</v>
      </c>
      <c r="IM7" s="100">
        <f t="shared" ref="IM7:IM25" si="166">((IJ7*(IK$2/IL$2)))</f>
        <v>1.2396834990094618</v>
      </c>
      <c r="IN7" s="100">
        <f t="shared" ref="IN7:IN25" si="167">IL7/IM$4</f>
        <v>2.2868407778025596E-2</v>
      </c>
      <c r="IO7" s="100">
        <f t="shared" ref="IO7:IO25" si="168">((IM7+IJ$4)-IO$4)/(IK$4-IO$4)</f>
        <v>0.25207282781610085</v>
      </c>
      <c r="IP7" s="52">
        <f t="shared" si="59"/>
        <v>29.830490644322651</v>
      </c>
      <c r="IQ7" s="52">
        <f t="shared" si="60"/>
        <v>123.64101970118992</v>
      </c>
      <c r="IR7" s="88">
        <f>(IP7*IO$2)/15.68</f>
        <v>21.445452712005217</v>
      </c>
      <c r="IS7">
        <f t="shared" ref="IS7:IS25" si="169">LOG(IL7)</f>
        <v>-1.1760912590556813</v>
      </c>
      <c r="IT7">
        <f t="shared" ref="IT7:IT25" si="170">LOG(IM7)</f>
        <v>9.3310820501879027E-2</v>
      </c>
      <c r="IU7" s="61"/>
      <c r="IV7"/>
      <c r="JA7"/>
      <c r="JB7"/>
      <c r="JC7"/>
    </row>
    <row r="8" spans="1:265" x14ac:dyDescent="0.25">
      <c r="A8" s="87">
        <v>7</v>
      </c>
      <c r="B8" s="87" t="s">
        <v>15</v>
      </c>
      <c r="C8" s="87" t="s">
        <v>113</v>
      </c>
      <c r="D8" s="77">
        <v>100</v>
      </c>
      <c r="E8" s="4">
        <v>1049</v>
      </c>
      <c r="F8" s="100">
        <v>0</v>
      </c>
      <c r="G8" s="90">
        <v>4.1649999999999769</v>
      </c>
      <c r="H8" s="94">
        <v>87.824490343048879</v>
      </c>
      <c r="I8" s="94">
        <v>214.94472005176397</v>
      </c>
      <c r="J8" s="94">
        <v>1.4518188166932855</v>
      </c>
      <c r="K8" s="94">
        <v>20.609406351524001</v>
      </c>
      <c r="M8" s="49">
        <v>3.2015621187164243</v>
      </c>
      <c r="N8" s="49">
        <v>2</v>
      </c>
      <c r="O8" s="22">
        <f t="shared" si="61"/>
        <v>3.3333333333333333E-2</v>
      </c>
      <c r="P8" s="100">
        <f t="shared" si="62"/>
        <v>0.26522758004443914</v>
      </c>
      <c r="Q8" s="100">
        <f t="shared" si="63"/>
        <v>7.1936748393587081E-3</v>
      </c>
      <c r="R8" s="100">
        <f t="shared" si="64"/>
        <v>0.32703082135656181</v>
      </c>
      <c r="S8" s="100">
        <f t="shared" si="65"/>
        <v>5.000000000000001E-2</v>
      </c>
      <c r="T8" s="100">
        <f t="shared" si="66"/>
        <v>19.296563617796945</v>
      </c>
      <c r="U8" s="88">
        <f>(T8*R$2)/15.68</f>
        <v>9.618655698745787</v>
      </c>
      <c r="V8" s="72">
        <f t="shared" si="0"/>
        <v>6.6666666666666666E-2</v>
      </c>
      <c r="W8" s="72">
        <f t="shared" si="1"/>
        <v>-83.225218643253598</v>
      </c>
      <c r="X8">
        <f t="shared" si="67"/>
        <v>-1.4771212547196624</v>
      </c>
      <c r="Y8">
        <f t="shared" si="68"/>
        <v>-0.5763813172268345</v>
      </c>
      <c r="Z8" s="61"/>
      <c r="AA8" s="49">
        <v>5.3851648071345037</v>
      </c>
      <c r="AB8" s="49">
        <v>2</v>
      </c>
      <c r="AC8" s="22">
        <f t="shared" si="69"/>
        <v>3.3333333333333333E-2</v>
      </c>
      <c r="AD8" s="100">
        <f t="shared" si="70"/>
        <v>0.50371011197591464</v>
      </c>
      <c r="AE8" s="100">
        <f t="shared" si="71"/>
        <v>5.9914897335541254E-3</v>
      </c>
      <c r="AF8" s="100">
        <f t="shared" si="72"/>
        <v>0.30603809762519946</v>
      </c>
      <c r="AG8" s="100">
        <f t="shared" si="73"/>
        <v>5.000000000000001E-2</v>
      </c>
      <c r="AH8" s="100">
        <f t="shared" si="74"/>
        <v>20.659575278778764</v>
      </c>
      <c r="AI8" s="88">
        <f>(AH8*AF$2)/15.68</f>
        <v>11.788346129923012</v>
      </c>
      <c r="AJ8" s="72">
        <f t="shared" si="2"/>
        <v>6.6666666666666666E-2</v>
      </c>
      <c r="AK8" s="72">
        <f t="shared" si="3"/>
        <v>51.218308375653748</v>
      </c>
      <c r="AL8">
        <f t="shared" si="4"/>
        <v>-1.4771212547196624</v>
      </c>
      <c r="AM8">
        <f t="shared" si="5"/>
        <v>-0.29781933059700361</v>
      </c>
      <c r="AN8" s="61"/>
      <c r="AO8" s="49">
        <v>7.0178344238090995</v>
      </c>
      <c r="AP8" s="49">
        <v>2</v>
      </c>
      <c r="AQ8" s="22">
        <f t="shared" si="75"/>
        <v>3.3333333333333333E-2</v>
      </c>
      <c r="AR8" s="100">
        <f t="shared" si="76"/>
        <v>0.57788491632156602</v>
      </c>
      <c r="AS8" s="100">
        <f t="shared" si="77"/>
        <v>5.3279146427986888E-3</v>
      </c>
      <c r="AT8" s="100">
        <f t="shared" si="78"/>
        <v>0.25897877821558174</v>
      </c>
      <c r="AU8" s="100">
        <f t="shared" si="79"/>
        <v>5.000000000000001E-2</v>
      </c>
      <c r="AV8" s="100">
        <f t="shared" si="80"/>
        <v>13.567592834455791</v>
      </c>
      <c r="AW8" s="88">
        <f>(AV8*AU$2)/15.68</f>
        <v>8.520803253902411</v>
      </c>
      <c r="AX8" s="72">
        <f t="shared" si="6"/>
        <v>6.6666666666666666E-2</v>
      </c>
      <c r="AY8" s="72">
        <f t="shared" si="7"/>
        <v>0.35465830913523194</v>
      </c>
      <c r="AZ8">
        <f t="shared" si="8"/>
        <v>-1.4771212547196624</v>
      </c>
      <c r="BA8">
        <f t="shared" si="9"/>
        <v>-0.23815864113458998</v>
      </c>
      <c r="BB8" s="61"/>
      <c r="BC8" s="49">
        <v>13.647344063956181</v>
      </c>
      <c r="BD8" s="49">
        <v>2</v>
      </c>
      <c r="BE8" s="22">
        <f t="shared" si="81"/>
        <v>3.3333333333333333E-2</v>
      </c>
      <c r="BF8" s="100">
        <f t="shared" si="82"/>
        <v>1.3047174057319484</v>
      </c>
      <c r="BG8" s="100">
        <f t="shared" si="83"/>
        <v>4.1522613438400094E-2</v>
      </c>
      <c r="BH8" s="100">
        <f t="shared" si="84"/>
        <v>0.34460520383386523</v>
      </c>
      <c r="BI8" s="100">
        <f t="shared" si="85"/>
        <v>5.000000000000001E-2</v>
      </c>
      <c r="BJ8" s="100">
        <f t="shared" si="86"/>
        <v>34.008290896054064</v>
      </c>
      <c r="BK8" s="88">
        <f>(BJ8*BH$2)/15.68</f>
        <v>16.951932349770416</v>
      </c>
      <c r="BL8" s="72">
        <f t="shared" si="10"/>
        <v>6.6666666666666666E-2</v>
      </c>
      <c r="BM8" s="72">
        <f t="shared" si="11"/>
        <v>274.20691753046111</v>
      </c>
      <c r="BN8">
        <f t="shared" si="12"/>
        <v>-1.4771212547196624</v>
      </c>
      <c r="BO8">
        <f t="shared" si="13"/>
        <v>0.11551645617890978</v>
      </c>
      <c r="BP8" s="61"/>
      <c r="BQ8" s="49">
        <v>12.971121771072847</v>
      </c>
      <c r="BR8" s="49">
        <v>2</v>
      </c>
      <c r="BS8" s="22">
        <f t="shared" si="87"/>
        <v>3.3333333333333333E-2</v>
      </c>
      <c r="BT8" s="100">
        <f t="shared" si="88"/>
        <v>1.2601886496718981</v>
      </c>
      <c r="BU8" s="100">
        <f t="shared" si="89"/>
        <v>3.3799414404362987E-2</v>
      </c>
      <c r="BV8" s="100">
        <f t="shared" si="90"/>
        <v>0.33270955953002579</v>
      </c>
      <c r="BW8" s="100">
        <f t="shared" si="91"/>
        <v>5.000000000000001E-2</v>
      </c>
      <c r="BX8" s="100">
        <f t="shared" si="92"/>
        <v>33.3637689393084</v>
      </c>
      <c r="BY8" s="88">
        <f>(BX8*BV$2)/15.68</f>
        <v>19.037354405796425</v>
      </c>
      <c r="BZ8" s="72">
        <f t="shared" si="14"/>
        <v>6.6666666666666666E-2</v>
      </c>
      <c r="CA8" s="72">
        <f t="shared" si="15"/>
        <v>150.20993255954443</v>
      </c>
      <c r="CB8">
        <f t="shared" si="16"/>
        <v>-1.4771212547196624</v>
      </c>
      <c r="CC8">
        <f t="shared" si="17"/>
        <v>0.10043556367217144</v>
      </c>
      <c r="CD8" s="61"/>
      <c r="CE8" s="49">
        <v>18.439088914585774</v>
      </c>
      <c r="CF8" s="49">
        <v>2</v>
      </c>
      <c r="CG8" s="22">
        <f t="shared" si="93"/>
        <v>3.3333333333333333E-2</v>
      </c>
      <c r="CH8" s="100">
        <f t="shared" si="94"/>
        <v>1.7539321710820674</v>
      </c>
      <c r="CI8" s="100">
        <f t="shared" si="95"/>
        <v>3.0617085413493735E-2</v>
      </c>
      <c r="CJ8" s="100">
        <f t="shared" si="96"/>
        <v>0.30370268098763553</v>
      </c>
      <c r="CK8" s="100">
        <f t="shared" si="97"/>
        <v>5.000000000000001E-2</v>
      </c>
      <c r="CL8" s="100">
        <f t="shared" si="98"/>
        <v>44.499143639011216</v>
      </c>
      <c r="CM8" s="88">
        <f>(CL8*CJ$2)/15.68</f>
        <v>27.946626386976646</v>
      </c>
      <c r="CN8" s="72">
        <f t="shared" si="18"/>
        <v>6.6666666666666666E-2</v>
      </c>
      <c r="CO8" s="72">
        <f t="shared" si="19"/>
        <v>417.9498086315117</v>
      </c>
      <c r="CP8">
        <f t="shared" si="99"/>
        <v>-1.4771212547196624</v>
      </c>
      <c r="CQ8">
        <f t="shared" si="100"/>
        <v>0.24401279410735013</v>
      </c>
      <c r="CR8" s="61"/>
      <c r="CS8" s="49">
        <v>11.629703349613008</v>
      </c>
      <c r="CT8" s="49">
        <v>2</v>
      </c>
      <c r="CU8" s="22">
        <f t="shared" si="101"/>
        <v>3.3333333333333333E-2</v>
      </c>
      <c r="CV8" s="100">
        <f t="shared" si="102"/>
        <v>1.1086466491528129</v>
      </c>
      <c r="CW8" s="100">
        <f t="shared" si="103"/>
        <v>2.2959706094218095E-2</v>
      </c>
      <c r="CX8" s="100">
        <f t="shared" si="104"/>
        <v>0.35157650629605219</v>
      </c>
      <c r="CY8" s="100">
        <f t="shared" si="105"/>
        <v>5.000000000000001E-2</v>
      </c>
      <c r="CZ8" s="100">
        <f t="shared" si="106"/>
        <v>34.688766610353966</v>
      </c>
      <c r="DA8" s="88">
        <f>(CZ8*CX$2)/15.68</f>
        <v>17.291125469169781</v>
      </c>
      <c r="DB8" s="72">
        <f t="shared" si="20"/>
        <v>6.6666666666666666E-2</v>
      </c>
      <c r="DC8" s="72">
        <f t="shared" si="21"/>
        <v>151.65528804236629</v>
      </c>
      <c r="DD8">
        <f t="shared" si="22"/>
        <v>-1.4771212547196624</v>
      </c>
      <c r="DE8">
        <f t="shared" si="23"/>
        <v>4.4793148695745653E-2</v>
      </c>
      <c r="DF8" s="61"/>
      <c r="DG8" s="49">
        <v>14.773286702694158</v>
      </c>
      <c r="DH8" s="49">
        <v>2</v>
      </c>
      <c r="DI8" s="22">
        <f t="shared" si="107"/>
        <v>3.3333333333333333E-2</v>
      </c>
      <c r="DJ8" s="100">
        <f t="shared" si="108"/>
        <v>1.2891175133240975</v>
      </c>
      <c r="DK8" s="100">
        <f t="shared" si="109"/>
        <v>1.9441773076597627E-2</v>
      </c>
      <c r="DL8" s="100">
        <f t="shared" si="110"/>
        <v>0.27461455822282915</v>
      </c>
      <c r="DM8" s="100">
        <f t="shared" si="111"/>
        <v>5.000000000000001E-2</v>
      </c>
      <c r="DN8" s="100">
        <f t="shared" si="112"/>
        <v>38.949903936312346</v>
      </c>
      <c r="DO8" s="88">
        <f>(DN8*DL$2)/15.68</f>
        <v>22.22480100063521</v>
      </c>
      <c r="DP8" s="72">
        <f t="shared" si="24"/>
        <v>6.6666666666666666E-2</v>
      </c>
      <c r="DQ8" s="72">
        <f t="shared" si="25"/>
        <v>249.86924939547589</v>
      </c>
      <c r="DR8">
        <f t="shared" si="26"/>
        <v>-1.4771212547196624</v>
      </c>
      <c r="DS8">
        <f t="shared" si="27"/>
        <v>0.11029250855743251</v>
      </c>
      <c r="DT8" s="61"/>
      <c r="DU8" s="49">
        <v>10.920164833920778</v>
      </c>
      <c r="DV8" s="49">
        <v>2</v>
      </c>
      <c r="DW8" s="22">
        <f t="shared" si="113"/>
        <v>3.3333333333333333E-2</v>
      </c>
      <c r="DX8" s="100">
        <f t="shared" si="114"/>
        <v>0.97232346486695553</v>
      </c>
      <c r="DY8" s="100">
        <f t="shared" si="115"/>
        <v>1.754185204495828E-2</v>
      </c>
      <c r="DZ8" s="100">
        <f t="shared" si="116"/>
        <v>0.2364756897870747</v>
      </c>
      <c r="EA8" s="100">
        <f t="shared" si="117"/>
        <v>5.000000000000001E-2</v>
      </c>
      <c r="EB8" s="100">
        <f t="shared" si="118"/>
        <v>43.395932456125394</v>
      </c>
      <c r="EC8" s="88">
        <f>(EB8*DZ$2)/15.68</f>
        <v>27.253780902035317</v>
      </c>
      <c r="ED8" s="72">
        <f t="shared" si="28"/>
        <v>6.6666666666666666E-2</v>
      </c>
      <c r="EE8" s="72">
        <f t="shared" si="29"/>
        <v>-9.8105169592471988</v>
      </c>
      <c r="EF8">
        <f t="shared" si="30"/>
        <v>-1.4771212547196624</v>
      </c>
      <c r="EG8">
        <f t="shared" si="31"/>
        <v>-1.2189233389059516E-2</v>
      </c>
      <c r="EH8" s="61"/>
      <c r="EI8" s="49">
        <v>9.5131487952202232</v>
      </c>
      <c r="EJ8">
        <v>2</v>
      </c>
      <c r="EK8" s="22">
        <f t="shared" si="119"/>
        <v>3.3333333333333333E-2</v>
      </c>
      <c r="EL8" s="100">
        <f t="shared" si="120"/>
        <v>1.1870662334939137</v>
      </c>
      <c r="EM8" s="100">
        <f t="shared" si="121"/>
        <v>2.7588649536175843E-2</v>
      </c>
      <c r="EN8" s="100">
        <f t="shared" si="122"/>
        <v>0.18566416722279272</v>
      </c>
      <c r="EO8" s="100">
        <f t="shared" si="123"/>
        <v>5.000000000000001E-2</v>
      </c>
      <c r="EP8" s="100">
        <f t="shared" si="124"/>
        <v>41.946096430797738</v>
      </c>
      <c r="EQ8" s="88">
        <f>(EP8*EN$2)/15.68</f>
        <v>20.908648164801885</v>
      </c>
      <c r="ER8" s="72">
        <f t="shared" si="32"/>
        <v>6.6666666666666666E-2</v>
      </c>
      <c r="ES8" s="72">
        <f t="shared" si="33"/>
        <v>299.5033788479376</v>
      </c>
      <c r="ET8">
        <f t="shared" si="125"/>
        <v>-1.4771212547196624</v>
      </c>
      <c r="EU8">
        <f t="shared" si="126"/>
        <v>7.4474951505920706E-2</v>
      </c>
      <c r="EV8" s="61"/>
      <c r="EW8">
        <v>12.854960132182441</v>
      </c>
      <c r="EX8">
        <v>2</v>
      </c>
      <c r="EY8" s="22">
        <f t="shared" si="127"/>
        <v>3.3333333333333333E-2</v>
      </c>
      <c r="EZ8" s="100">
        <f t="shared" si="128"/>
        <v>1.5981004403563497</v>
      </c>
      <c r="FA8" s="100">
        <f t="shared" si="129"/>
        <v>2.4771231402524456E-2</v>
      </c>
      <c r="FB8" s="100">
        <f t="shared" si="130"/>
        <v>0.23338805065933985</v>
      </c>
      <c r="FC8" s="100">
        <f t="shared" si="131"/>
        <v>5.000000000000001E-2</v>
      </c>
      <c r="FD8" s="100">
        <f t="shared" si="132"/>
        <v>55.69845347778341</v>
      </c>
      <c r="FE8" s="88">
        <f>(FD8*FB$2)/15.68</f>
        <v>27.763712626081215</v>
      </c>
      <c r="FF8" s="72">
        <f t="shared" si="34"/>
        <v>6.6666666666666666E-2</v>
      </c>
      <c r="FG8" s="72">
        <f t="shared" si="35"/>
        <v>218.80440195259399</v>
      </c>
      <c r="FH8">
        <f t="shared" si="133"/>
        <v>-1.4771212547196624</v>
      </c>
      <c r="FI8">
        <f t="shared" si="134"/>
        <v>0.20360407117429147</v>
      </c>
      <c r="FJ8" s="61"/>
      <c r="FK8">
        <v>10.012492197250394</v>
      </c>
      <c r="FL8">
        <v>2</v>
      </c>
      <c r="FM8" s="22">
        <f t="shared" si="135"/>
        <v>3.3333333333333333E-2</v>
      </c>
      <c r="FN8" s="100">
        <f t="shared" si="136"/>
        <v>1.2476936742660745</v>
      </c>
      <c r="FO8" s="100">
        <f t="shared" si="137"/>
        <v>2.6625907603749659E-2</v>
      </c>
      <c r="FP8" s="100">
        <f t="shared" si="138"/>
        <v>0.24533987191059994</v>
      </c>
      <c r="FQ8" s="100">
        <f t="shared" si="139"/>
        <v>5.000000000000001E-2</v>
      </c>
      <c r="FR8" s="100">
        <f t="shared" si="140"/>
        <v>61.707590276773921</v>
      </c>
      <c r="FS8" s="88">
        <f>(FR8*FP$2)/15.68</f>
        <v>30.759055167944222</v>
      </c>
      <c r="FT8" s="72">
        <f t="shared" si="36"/>
        <v>6.6666666666666666E-2</v>
      </c>
      <c r="FU8" s="72">
        <f t="shared" si="37"/>
        <v>168.23336966641605</v>
      </c>
      <c r="FV8">
        <f t="shared" si="141"/>
        <v>-1.4771212547196624</v>
      </c>
      <c r="FW8">
        <f t="shared" si="142"/>
        <v>9.6107973242565134E-2</v>
      </c>
      <c r="FX8" s="61"/>
      <c r="FY8" s="49">
        <v>16.278820596099706</v>
      </c>
      <c r="FZ8">
        <v>2</v>
      </c>
      <c r="GA8" s="22">
        <f t="shared" si="143"/>
        <v>3.3333333333333333E-2</v>
      </c>
      <c r="GB8" s="100">
        <f t="shared" si="144"/>
        <v>1.5387731078207163</v>
      </c>
      <c r="GC8" s="100">
        <f t="shared" si="145"/>
        <v>2.4956903794397692E-2</v>
      </c>
      <c r="GD8" s="100">
        <f t="shared" si="146"/>
        <v>0.2984263326600588</v>
      </c>
      <c r="GE8" s="100">
        <f t="shared" si="147"/>
        <v>5.000000000000001E-2</v>
      </c>
      <c r="GF8" s="100">
        <f t="shared" si="148"/>
        <v>39.663156574420583</v>
      </c>
      <c r="GG8" s="88">
        <f>(GF8*GD$2)/15.68</f>
        <v>28.514259415558115</v>
      </c>
      <c r="GH8" s="72">
        <f t="shared" si="38"/>
        <v>6.6666666666666666E-2</v>
      </c>
      <c r="GI8" s="72">
        <f t="shared" si="39"/>
        <v>69.524401506935718</v>
      </c>
      <c r="GJ8">
        <f t="shared" si="40"/>
        <v>-1.4771212547196624</v>
      </c>
      <c r="GK8">
        <f t="shared" si="41"/>
        <v>0.18717458780691001</v>
      </c>
      <c r="GL8" s="61"/>
      <c r="GM8">
        <v>47.853944456021594</v>
      </c>
      <c r="GN8">
        <v>8</v>
      </c>
      <c r="GO8" s="22">
        <f t="shared" si="149"/>
        <v>0.13333333333333333</v>
      </c>
      <c r="GP8" s="100">
        <f t="shared" si="150"/>
        <v>4.1314919473843306</v>
      </c>
      <c r="GQ8" s="100">
        <f t="shared" si="151"/>
        <v>5.895175245583674E-2</v>
      </c>
      <c r="GR8" s="100">
        <f t="shared" si="152"/>
        <v>0.24140786539506506</v>
      </c>
      <c r="GS8" s="52">
        <f t="shared" si="42"/>
        <v>57.936510544650339</v>
      </c>
      <c r="GT8" s="72">
        <f t="shared" si="43"/>
        <v>0.26666666666666666</v>
      </c>
      <c r="GU8" s="88">
        <f>(GS8*GR$2)/15.68</f>
        <v>41.651165312641567</v>
      </c>
      <c r="GV8" s="52">
        <f t="shared" si="44"/>
        <v>162.05449135736305</v>
      </c>
      <c r="GW8">
        <f t="shared" si="45"/>
        <v>-0.87506126339170009</v>
      </c>
      <c r="GX8">
        <f t="shared" si="46"/>
        <v>0.61610691061782719</v>
      </c>
      <c r="GY8" s="61"/>
      <c r="GZ8">
        <v>20.554804791094465</v>
      </c>
      <c r="HA8">
        <v>8</v>
      </c>
      <c r="HB8" s="22">
        <f t="shared" si="153"/>
        <v>0.13333333333333333</v>
      </c>
      <c r="HC8" s="100">
        <f t="shared" si="154"/>
        <v>1.9741801510699304</v>
      </c>
      <c r="HD8" s="100">
        <f t="shared" si="155"/>
        <v>5.716284514715559E-2</v>
      </c>
      <c r="HE8" s="100">
        <f t="shared" si="156"/>
        <v>0.39297498933509317</v>
      </c>
      <c r="HF8" s="52">
        <f t="shared" si="47"/>
        <v>23.839150101636605</v>
      </c>
      <c r="HG8" s="52">
        <f t="shared" si="48"/>
        <v>50.576002785926754</v>
      </c>
      <c r="HH8" s="88">
        <f>(HF8*HE$2)/15.68</f>
        <v>11.882974685030575</v>
      </c>
      <c r="HI8">
        <f t="shared" si="49"/>
        <v>-0.87506126339170009</v>
      </c>
      <c r="HJ8">
        <f t="shared" si="50"/>
        <v>0.29538678108219596</v>
      </c>
      <c r="HK8" s="61"/>
      <c r="HL8">
        <v>23.690715480964268</v>
      </c>
      <c r="HM8">
        <v>8</v>
      </c>
      <c r="HN8" s="22">
        <f t="shared" si="157"/>
        <v>0.13333333333333333</v>
      </c>
      <c r="HO8" s="100">
        <f t="shared" si="158"/>
        <v>2.0801234857168502</v>
      </c>
      <c r="HP8" s="100">
        <f t="shared" si="159"/>
        <v>5.6564932080974108E-2</v>
      </c>
      <c r="HQ8" s="100">
        <f t="shared" si="160"/>
        <v>0.34283032308446909</v>
      </c>
      <c r="HR8" s="52">
        <f t="shared" si="51"/>
        <v>37.229026520305474</v>
      </c>
      <c r="HS8" s="52">
        <f t="shared" si="52"/>
        <v>73.393152991201859</v>
      </c>
      <c r="HT8" s="88">
        <f>(HR8*HQ$2)/15.68</f>
        <v>21.242868973799485</v>
      </c>
      <c r="HU8">
        <f t="shared" si="53"/>
        <v>-0.87506126339170009</v>
      </c>
      <c r="HV8">
        <f t="shared" si="54"/>
        <v>0.31808911745004675</v>
      </c>
      <c r="HW8" s="61"/>
      <c r="HX8">
        <v>32.097507691408069</v>
      </c>
      <c r="HY8">
        <v>8</v>
      </c>
      <c r="HZ8" s="22">
        <f t="shared" si="161"/>
        <v>0.13333333333333333</v>
      </c>
      <c r="IA8" s="100">
        <f t="shared" si="162"/>
        <v>3.1392601103004245</v>
      </c>
      <c r="IB8" s="100">
        <f t="shared" si="163"/>
        <v>5.1305553968806344E-2</v>
      </c>
      <c r="IC8" s="100">
        <f t="shared" si="164"/>
        <v>0.27100877382603128</v>
      </c>
      <c r="ID8" s="52">
        <f t="shared" si="55"/>
        <v>39.18942985777165</v>
      </c>
      <c r="IE8" s="52">
        <f t="shared" si="56"/>
        <v>88.320311384015682</v>
      </c>
      <c r="IF8" s="88">
        <f>(ID8*IC$2)/15.68</f>
        <v>24.611987220213113</v>
      </c>
      <c r="IG8">
        <f t="shared" si="57"/>
        <v>-0.87506126339170009</v>
      </c>
      <c r="IH8">
        <f t="shared" si="58"/>
        <v>0.49682730161532485</v>
      </c>
      <c r="II8" s="61"/>
      <c r="IJ8">
        <v>37.054014627297811</v>
      </c>
      <c r="IK8">
        <v>8</v>
      </c>
      <c r="IL8" s="22">
        <f t="shared" si="165"/>
        <v>0.13333333333333333</v>
      </c>
      <c r="IM8" s="100">
        <f t="shared" si="166"/>
        <v>3.1382365329556197</v>
      </c>
      <c r="IN8" s="100">
        <f t="shared" si="167"/>
        <v>4.5736815556051191E-2</v>
      </c>
      <c r="IO8" s="100">
        <f t="shared" si="168"/>
        <v>0.25705517956709584</v>
      </c>
      <c r="IP8" s="52">
        <f t="shared" si="59"/>
        <v>37.154914299592527</v>
      </c>
      <c r="IQ8" s="52">
        <f t="shared" si="60"/>
        <v>97.55604872834634</v>
      </c>
      <c r="IR8" s="88">
        <f>(IP8*IO$2)/15.68</f>
        <v>26.711057727177071</v>
      </c>
      <c r="IS8">
        <f t="shared" si="169"/>
        <v>-0.87506126339170009</v>
      </c>
      <c r="IT8">
        <f t="shared" si="170"/>
        <v>0.49668567382263873</v>
      </c>
      <c r="IU8" s="61"/>
      <c r="IV8"/>
      <c r="JA8"/>
      <c r="JB8"/>
      <c r="JC8"/>
    </row>
    <row r="9" spans="1:265" x14ac:dyDescent="0.25">
      <c r="A9" s="87">
        <v>8</v>
      </c>
      <c r="B9" s="87" t="s">
        <v>16</v>
      </c>
      <c r="C9" s="87" t="s">
        <v>39</v>
      </c>
      <c r="D9" s="77">
        <v>100</v>
      </c>
      <c r="E9" s="4">
        <v>1146</v>
      </c>
      <c r="F9" s="100">
        <v>0</v>
      </c>
      <c r="G9" s="90">
        <v>3.9200000000000137</v>
      </c>
      <c r="H9" s="94">
        <v>87.969391071988582</v>
      </c>
      <c r="I9" s="94">
        <v>261.44157838907552</v>
      </c>
      <c r="J9" s="94">
        <v>1.7145212631587188</v>
      </c>
      <c r="K9" s="94">
        <v>24.073884074836336</v>
      </c>
      <c r="M9" s="49">
        <v>6.7082039324993694</v>
      </c>
      <c r="N9" s="49">
        <v>3</v>
      </c>
      <c r="O9" s="22">
        <f t="shared" si="61"/>
        <v>0.05</v>
      </c>
      <c r="P9" s="100">
        <f t="shared" si="62"/>
        <v>0.55572893153006131</v>
      </c>
      <c r="Q9" s="100">
        <f t="shared" si="63"/>
        <v>1.0790512259038062E-2</v>
      </c>
      <c r="R9" s="100">
        <f t="shared" si="64"/>
        <v>0.32744296751199387</v>
      </c>
      <c r="S9" s="100">
        <f t="shared" si="65"/>
        <v>6.6666666666666666E-2</v>
      </c>
      <c r="T9" s="100">
        <f t="shared" si="66"/>
        <v>17.988870222389163</v>
      </c>
      <c r="U9" s="88">
        <f>(T9*R$2)/15.68</f>
        <v>8.966816709219664</v>
      </c>
      <c r="V9" s="72">
        <f t="shared" si="0"/>
        <v>8.3333333333333329E-2</v>
      </c>
      <c r="W9" s="72">
        <f t="shared" si="1"/>
        <v>-175.68133055509463</v>
      </c>
      <c r="X9">
        <f t="shared" si="67"/>
        <v>-1.3010299956639813</v>
      </c>
      <c r="Y9">
        <f t="shared" si="68"/>
        <v>-0.25513699303504922</v>
      </c>
      <c r="Z9" s="61"/>
      <c r="AA9" s="49">
        <v>8.1394102980498531</v>
      </c>
      <c r="AB9" s="49">
        <v>3</v>
      </c>
      <c r="AC9" s="22">
        <f t="shared" si="69"/>
        <v>0.05</v>
      </c>
      <c r="AD9" s="100">
        <f t="shared" si="70"/>
        <v>0.76133292470768432</v>
      </c>
      <c r="AE9" s="100">
        <f t="shared" si="71"/>
        <v>8.9872346003311877E-3</v>
      </c>
      <c r="AF9" s="100">
        <f t="shared" si="72"/>
        <v>0.30635415102435132</v>
      </c>
      <c r="AG9" s="100">
        <f t="shared" si="73"/>
        <v>6.6666666666666666E-2</v>
      </c>
      <c r="AH9" s="100">
        <f t="shared" si="74"/>
        <v>22.60235088200859</v>
      </c>
      <c r="AI9" s="88">
        <f>(AH9*AF$2)/15.68</f>
        <v>12.896893181573581</v>
      </c>
      <c r="AJ9" s="72">
        <f t="shared" si="2"/>
        <v>8.3333333333333329E-2</v>
      </c>
      <c r="AK9" s="72">
        <f t="shared" si="3"/>
        <v>97.055576425672939</v>
      </c>
      <c r="AL9">
        <f t="shared" si="4"/>
        <v>-1.3010299956639813</v>
      </c>
      <c r="AM9">
        <f t="shared" si="5"/>
        <v>-0.11842538824205885</v>
      </c>
      <c r="AN9" s="61"/>
      <c r="AO9" s="49">
        <v>9.013878188659973</v>
      </c>
      <c r="AP9" s="49">
        <v>3</v>
      </c>
      <c r="AQ9" s="22">
        <f t="shared" si="75"/>
        <v>0.05</v>
      </c>
      <c r="AR9" s="100">
        <f t="shared" si="76"/>
        <v>0.74224952146409517</v>
      </c>
      <c r="AS9" s="100">
        <f t="shared" si="77"/>
        <v>7.9918719641980333E-3</v>
      </c>
      <c r="AT9" s="100">
        <f t="shared" si="78"/>
        <v>0.25915323045475358</v>
      </c>
      <c r="AU9" s="100">
        <f t="shared" si="79"/>
        <v>6.6666666666666666E-2</v>
      </c>
      <c r="AV9" s="100">
        <f t="shared" si="80"/>
        <v>16.201910360023376</v>
      </c>
      <c r="AW9" s="88">
        <f>(AV9*AU$2)/15.68</f>
        <v>10.175223578682798</v>
      </c>
      <c r="AX9" s="72">
        <f t="shared" si="6"/>
        <v>8.3333333333333329E-2</v>
      </c>
      <c r="AY9" s="72">
        <f t="shared" si="7"/>
        <v>-9.7044083103929015</v>
      </c>
      <c r="AZ9">
        <f t="shared" si="8"/>
        <v>-1.3010299956639813</v>
      </c>
      <c r="BA9">
        <f t="shared" si="9"/>
        <v>-0.12945007372594922</v>
      </c>
      <c r="BB9" s="61"/>
      <c r="BC9" s="49">
        <v>18.062391868188442</v>
      </c>
      <c r="BD9" s="49">
        <v>3</v>
      </c>
      <c r="BE9" s="22">
        <f t="shared" si="81"/>
        <v>0.05</v>
      </c>
      <c r="BF9" s="100">
        <f t="shared" si="82"/>
        <v>1.7268061059453577</v>
      </c>
      <c r="BG9" s="100">
        <f t="shared" si="83"/>
        <v>6.2283920157600141E-2</v>
      </c>
      <c r="BH9" s="100">
        <f t="shared" si="84"/>
        <v>0.34885470431907772</v>
      </c>
      <c r="BI9" s="100">
        <f t="shared" si="85"/>
        <v>6.6666666666666666E-2</v>
      </c>
      <c r="BJ9" s="100">
        <f t="shared" si="86"/>
        <v>42.939812954482079</v>
      </c>
      <c r="BK9" s="88">
        <f>(BJ9*BH$2)/15.68</f>
        <v>21.403980768719968</v>
      </c>
      <c r="BL9" s="72">
        <f t="shared" si="10"/>
        <v>8.3333333333333329E-2</v>
      </c>
      <c r="BM9" s="72">
        <f t="shared" si="11"/>
        <v>132.04297476828293</v>
      </c>
      <c r="BN9">
        <f t="shared" si="12"/>
        <v>-1.3010299956639813</v>
      </c>
      <c r="BO9">
        <f t="shared" si="13"/>
        <v>0.2372435756419132</v>
      </c>
      <c r="BP9" s="61"/>
      <c r="BQ9" s="49">
        <v>19.448650338776723</v>
      </c>
      <c r="BR9" s="49">
        <v>3</v>
      </c>
      <c r="BS9" s="22">
        <f t="shared" si="87"/>
        <v>0.05</v>
      </c>
      <c r="BT9" s="100">
        <f t="shared" si="88"/>
        <v>1.8895026074785508</v>
      </c>
      <c r="BU9" s="100">
        <f t="shared" si="89"/>
        <v>5.0699121606544488E-2</v>
      </c>
      <c r="BV9" s="100">
        <f t="shared" si="90"/>
        <v>0.33815949776668797</v>
      </c>
      <c r="BW9" s="100">
        <f t="shared" si="91"/>
        <v>6.6666666666666666E-2</v>
      </c>
      <c r="BX9" s="100">
        <f t="shared" si="92"/>
        <v>35.30975769570545</v>
      </c>
      <c r="BY9" s="88">
        <f>(BX9*BV$2)/15.68</f>
        <v>20.14773488147399</v>
      </c>
      <c r="BZ9" s="72">
        <f t="shared" si="14"/>
        <v>8.3333333333333329E-2</v>
      </c>
      <c r="CA9" s="72">
        <f t="shared" si="15"/>
        <v>40.289621072889595</v>
      </c>
      <c r="CB9">
        <f t="shared" si="16"/>
        <v>-1.3010299956639813</v>
      </c>
      <c r="CC9">
        <f t="shared" si="17"/>
        <v>0.27634749557177635</v>
      </c>
      <c r="CD9" s="61"/>
      <c r="CE9" s="49">
        <v>27.115493725912497</v>
      </c>
      <c r="CF9" s="49">
        <v>3</v>
      </c>
      <c r="CG9" s="22">
        <f t="shared" si="93"/>
        <v>0.05</v>
      </c>
      <c r="CH9" s="100">
        <f t="shared" si="94"/>
        <v>2.5792346357759439</v>
      </c>
      <c r="CI9" s="100">
        <f t="shared" si="95"/>
        <v>4.5925628120240605E-2</v>
      </c>
      <c r="CJ9" s="100">
        <f t="shared" si="96"/>
        <v>0.31028414071670618</v>
      </c>
      <c r="CK9" s="100">
        <f t="shared" si="97"/>
        <v>6.6666666666666666E-2</v>
      </c>
      <c r="CL9" s="100">
        <f t="shared" si="98"/>
        <v>51.035402665521268</v>
      </c>
      <c r="CM9" s="88">
        <f>(CL9*CJ$2)/15.68</f>
        <v>32.051568056511194</v>
      </c>
      <c r="CN9" s="72">
        <f t="shared" si="18"/>
        <v>8.3333333333333329E-2</v>
      </c>
      <c r="CO9" s="72">
        <f t="shared" si="19"/>
        <v>10.057075952452687</v>
      </c>
      <c r="CP9">
        <f t="shared" si="99"/>
        <v>-1.3010299956639813</v>
      </c>
      <c r="CQ9">
        <f t="shared" si="100"/>
        <v>0.41149085217577602</v>
      </c>
      <c r="CR9" s="61"/>
      <c r="CS9" s="49">
        <v>16.347782724271816</v>
      </c>
      <c r="CT9" s="49">
        <v>3</v>
      </c>
      <c r="CU9" s="22">
        <f t="shared" si="101"/>
        <v>0.05</v>
      </c>
      <c r="CV9" s="100">
        <f t="shared" si="102"/>
        <v>1.5584158936388766</v>
      </c>
      <c r="CW9" s="100">
        <f t="shared" si="103"/>
        <v>3.4439559141327146E-2</v>
      </c>
      <c r="CX9" s="100">
        <f t="shared" si="104"/>
        <v>0.35389090420923758</v>
      </c>
      <c r="CY9" s="100">
        <f t="shared" si="105"/>
        <v>6.6666666666666666E-2</v>
      </c>
      <c r="CZ9" s="100">
        <f t="shared" si="106"/>
        <v>38.589505906048821</v>
      </c>
      <c r="DA9" s="88">
        <f>(CZ9*CX$2)/15.68</f>
        <v>19.23550629256431</v>
      </c>
      <c r="DB9" s="72">
        <f t="shared" si="20"/>
        <v>8.3333333333333329E-2</v>
      </c>
      <c r="DC9" s="72">
        <f t="shared" si="21"/>
        <v>72.646348213762934</v>
      </c>
      <c r="DD9">
        <f t="shared" si="22"/>
        <v>-1.3010299956639813</v>
      </c>
      <c r="DE9">
        <f t="shared" si="23"/>
        <v>0.19268336874684996</v>
      </c>
      <c r="DF9" s="61"/>
      <c r="DG9" s="49">
        <v>22.276669409945463</v>
      </c>
      <c r="DH9" s="49">
        <v>3</v>
      </c>
      <c r="DI9" s="22">
        <f t="shared" si="107"/>
        <v>0.05</v>
      </c>
      <c r="DJ9" s="100">
        <f t="shared" si="108"/>
        <v>1.943862950257021</v>
      </c>
      <c r="DK9" s="100">
        <f t="shared" si="109"/>
        <v>2.9162659614896443E-2</v>
      </c>
      <c r="DL9" s="100">
        <f t="shared" si="110"/>
        <v>0.27737291773263734</v>
      </c>
      <c r="DM9" s="100">
        <f t="shared" si="111"/>
        <v>6.6666666666666666E-2</v>
      </c>
      <c r="DN9" s="100">
        <f t="shared" si="112"/>
        <v>40.512601968795494</v>
      </c>
      <c r="DO9" s="88">
        <f>(DN9*DL$2)/15.68</f>
        <v>23.116475928840707</v>
      </c>
      <c r="DP9" s="72">
        <f t="shared" si="24"/>
        <v>8.3333333333333329E-2</v>
      </c>
      <c r="DQ9" s="72">
        <f t="shared" si="25"/>
        <v>192.70965437485845</v>
      </c>
      <c r="DR9">
        <f t="shared" si="26"/>
        <v>-1.3010299956639813</v>
      </c>
      <c r="DS9">
        <f t="shared" si="27"/>
        <v>0.28866564225421448</v>
      </c>
      <c r="DT9" s="61"/>
      <c r="DU9" s="49">
        <v>20.303940504246953</v>
      </c>
      <c r="DV9" s="49">
        <v>3</v>
      </c>
      <c r="DW9" s="22">
        <f t="shared" si="113"/>
        <v>0.05</v>
      </c>
      <c r="DX9" s="100">
        <f t="shared" si="114"/>
        <v>1.8078479658309103</v>
      </c>
      <c r="DY9" s="100">
        <f t="shared" si="115"/>
        <v>2.6312778067437419E-2</v>
      </c>
      <c r="DZ9" s="100">
        <f t="shared" si="116"/>
        <v>0.23963458513691224</v>
      </c>
      <c r="EA9" s="100">
        <f t="shared" si="117"/>
        <v>6.6666666666666666E-2</v>
      </c>
      <c r="EB9" s="100">
        <f t="shared" si="118"/>
        <v>36.937465481715989</v>
      </c>
      <c r="EC9" s="88">
        <f>(EB9*DZ$2)/15.68</f>
        <v>23.197694676407053</v>
      </c>
      <c r="ED9" s="72">
        <f t="shared" si="28"/>
        <v>8.3333333333333329E-2</v>
      </c>
      <c r="EE9" s="72">
        <f t="shared" si="29"/>
        <v>582.30768711702251</v>
      </c>
      <c r="EF9">
        <f t="shared" si="30"/>
        <v>-1.3010299956639813</v>
      </c>
      <c r="EG9">
        <f t="shared" si="31"/>
        <v>0.25716190491314295</v>
      </c>
      <c r="EH9" s="61"/>
      <c r="EI9" s="49">
        <v>15.033296378372908</v>
      </c>
      <c r="EJ9">
        <v>3</v>
      </c>
      <c r="EK9" s="22">
        <f t="shared" si="119"/>
        <v>0.05</v>
      </c>
      <c r="EL9" s="100">
        <f t="shared" si="120"/>
        <v>1.875879258594074</v>
      </c>
      <c r="EM9" s="100">
        <f t="shared" si="121"/>
        <v>4.138297430426377E-2</v>
      </c>
      <c r="EN9" s="100">
        <f t="shared" si="122"/>
        <v>0.18902313709753674</v>
      </c>
      <c r="EO9" s="100">
        <f t="shared" si="123"/>
        <v>6.6666666666666666E-2</v>
      </c>
      <c r="EP9" s="100">
        <f t="shared" si="124"/>
        <v>48.95715952845628</v>
      </c>
      <c r="EQ9" s="88">
        <f>(EP9*EN$2)/15.68</f>
        <v>24.403415593566429</v>
      </c>
      <c r="ER9" s="72">
        <f t="shared" si="32"/>
        <v>8.3333333333333329E-2</v>
      </c>
      <c r="ES9" s="72">
        <f t="shared" si="33"/>
        <v>-12.726904270646806</v>
      </c>
      <c r="ET9">
        <f t="shared" si="125"/>
        <v>-1.3010299956639813</v>
      </c>
      <c r="EU9">
        <f t="shared" si="126"/>
        <v>0.27320488147701949</v>
      </c>
      <c r="EV9" s="61"/>
      <c r="EW9">
        <v>19.811612756158951</v>
      </c>
      <c r="EX9">
        <v>3</v>
      </c>
      <c r="EY9" s="22">
        <f t="shared" si="127"/>
        <v>0.05</v>
      </c>
      <c r="EZ9" s="100">
        <f t="shared" si="128"/>
        <v>2.4629362319470594</v>
      </c>
      <c r="FA9" s="100">
        <f t="shared" si="129"/>
        <v>3.7156847103786687E-2</v>
      </c>
      <c r="FB9" s="100">
        <f t="shared" si="130"/>
        <v>0.23745091103354216</v>
      </c>
      <c r="FC9" s="100">
        <f t="shared" si="131"/>
        <v>6.6666666666666666E-2</v>
      </c>
      <c r="FD9" s="100">
        <f t="shared" si="132"/>
        <v>57.495308810868316</v>
      </c>
      <c r="FE9" s="88">
        <f>(FD9*FB$2)/15.68</f>
        <v>28.659381571688645</v>
      </c>
      <c r="FF9" s="72">
        <f t="shared" si="34"/>
        <v>8.3333333333333329E-2</v>
      </c>
      <c r="FG9" s="72">
        <f t="shared" si="35"/>
        <v>122.86227992378215</v>
      </c>
      <c r="FH9">
        <f t="shared" si="133"/>
        <v>-1.3010299956639813</v>
      </c>
      <c r="FI9">
        <f t="shared" si="134"/>
        <v>0.39145316763608823</v>
      </c>
      <c r="FJ9" s="61"/>
      <c r="FK9">
        <v>19.059118552545918</v>
      </c>
      <c r="FL9">
        <v>3</v>
      </c>
      <c r="FM9" s="22">
        <f t="shared" si="135"/>
        <v>0.05</v>
      </c>
      <c r="FN9" s="100">
        <f t="shared" si="136"/>
        <v>2.3750272346408532</v>
      </c>
      <c r="FO9" s="100">
        <f t="shared" si="137"/>
        <v>3.9938861405624491E-2</v>
      </c>
      <c r="FP9" s="100">
        <f t="shared" si="138"/>
        <v>0.25122898121427073</v>
      </c>
      <c r="FQ9" s="100">
        <f t="shared" si="139"/>
        <v>6.6666666666666666E-2</v>
      </c>
      <c r="FR9" s="100">
        <f t="shared" si="140"/>
        <v>59.807014754399958</v>
      </c>
      <c r="FS9" s="88">
        <f>(FR9*FP$2)/15.68</f>
        <v>29.811685369815045</v>
      </c>
      <c r="FT9" s="72">
        <f t="shared" si="36"/>
        <v>8.3333333333333329E-2</v>
      </c>
      <c r="FU9" s="72">
        <f t="shared" si="37"/>
        <v>108.40151625996626</v>
      </c>
      <c r="FV9">
        <f t="shared" si="141"/>
        <v>-1.3010299956639813</v>
      </c>
      <c r="FW9">
        <f t="shared" si="142"/>
        <v>0.37566859408148467</v>
      </c>
      <c r="FX9" s="61"/>
      <c r="FY9" s="49">
        <v>21.213203435596427</v>
      </c>
      <c r="FZ9">
        <v>3</v>
      </c>
      <c r="GA9" s="22">
        <f t="shared" si="143"/>
        <v>0.05</v>
      </c>
      <c r="GB9" s="100">
        <f t="shared" si="144"/>
        <v>2.0052009778427489</v>
      </c>
      <c r="GC9" s="100">
        <f t="shared" si="145"/>
        <v>3.743535569159654E-2</v>
      </c>
      <c r="GD9" s="100">
        <f t="shared" si="146"/>
        <v>0.30166059734074924</v>
      </c>
      <c r="GE9" s="100">
        <f t="shared" si="147"/>
        <v>6.6666666666666666E-2</v>
      </c>
      <c r="GF9" s="100">
        <f t="shared" si="148"/>
        <v>49.25152877890401</v>
      </c>
      <c r="GG9" s="88">
        <f>(GF9*GD$2)/15.68</f>
        <v>35.407440796585433</v>
      </c>
      <c r="GH9" s="72">
        <f t="shared" si="38"/>
        <v>8.3333333333333329E-2</v>
      </c>
      <c r="GI9" s="72">
        <f t="shared" si="39"/>
        <v>-162.65529984238972</v>
      </c>
      <c r="GJ9">
        <f t="shared" si="40"/>
        <v>-1.3010299956639813</v>
      </c>
      <c r="GK9">
        <f t="shared" si="41"/>
        <v>0.30215790772617795</v>
      </c>
      <c r="GL9" s="61"/>
      <c r="GM9">
        <v>87.020112617716137</v>
      </c>
      <c r="GN9">
        <v>12</v>
      </c>
      <c r="GO9" s="22">
        <f t="shared" si="149"/>
        <v>0.2</v>
      </c>
      <c r="GP9" s="100">
        <f t="shared" si="150"/>
        <v>7.5129207973854299</v>
      </c>
      <c r="GQ9" s="100">
        <f t="shared" si="151"/>
        <v>8.8427628683755116E-2</v>
      </c>
      <c r="GR9" s="100">
        <f t="shared" si="152"/>
        <v>0.25284406654830482</v>
      </c>
      <c r="GS9" s="52">
        <f t="shared" si="42"/>
        <v>69.761281990145037</v>
      </c>
      <c r="GT9" s="72">
        <f t="shared" si="43"/>
        <v>0.33333333333333331</v>
      </c>
      <c r="GU9" s="88">
        <f>(GS9*GR$2)/15.68</f>
        <v>50.152117572804578</v>
      </c>
      <c r="GV9" s="52">
        <f t="shared" si="44"/>
        <v>119.48687421287421</v>
      </c>
      <c r="GW9">
        <f t="shared" si="45"/>
        <v>-0.69897000433601875</v>
      </c>
      <c r="GX9">
        <f t="shared" si="46"/>
        <v>0.87580881045032988</v>
      </c>
      <c r="GY9" s="61"/>
      <c r="GZ9">
        <v>36.055512754639892</v>
      </c>
      <c r="HA9">
        <v>12</v>
      </c>
      <c r="HB9" s="22">
        <f t="shared" si="153"/>
        <v>0.2</v>
      </c>
      <c r="HC9" s="100">
        <f t="shared" si="154"/>
        <v>3.46294106610529</v>
      </c>
      <c r="HD9" s="100">
        <f t="shared" si="155"/>
        <v>8.5744267720733389E-2</v>
      </c>
      <c r="HE9" s="100">
        <f t="shared" si="156"/>
        <v>0.39773767579857833</v>
      </c>
      <c r="HF9" s="52">
        <f t="shared" si="47"/>
        <v>28.22569299497524</v>
      </c>
      <c r="HG9" s="52">
        <f t="shared" si="48"/>
        <v>36.08631270046515</v>
      </c>
      <c r="HH9" s="88">
        <f>(HF9*HE$2)/15.68</f>
        <v>14.069511450565907</v>
      </c>
      <c r="HI9">
        <f t="shared" si="49"/>
        <v>-0.69897000433601875</v>
      </c>
      <c r="HJ9">
        <f t="shared" si="50"/>
        <v>0.53944510059275874</v>
      </c>
      <c r="HK9" s="61"/>
      <c r="HL9">
        <v>52.153619241621193</v>
      </c>
      <c r="HM9">
        <v>12</v>
      </c>
      <c r="HN9" s="22">
        <f t="shared" si="157"/>
        <v>0.2</v>
      </c>
      <c r="HO9" s="100">
        <f t="shared" si="158"/>
        <v>4.5792609487374936</v>
      </c>
      <c r="HP9" s="100">
        <f t="shared" si="159"/>
        <v>8.4847398121461165E-2</v>
      </c>
      <c r="HQ9" s="100">
        <f t="shared" si="160"/>
        <v>0.35092838288777956</v>
      </c>
      <c r="HR9" s="52">
        <f t="shared" si="51"/>
        <v>39.812727944997597</v>
      </c>
      <c r="HS9" s="52">
        <f t="shared" si="52"/>
        <v>96.599367210626568</v>
      </c>
      <c r="HT9" s="88">
        <f>(HR9*HQ$2)/15.68</f>
        <v>22.717128065753403</v>
      </c>
      <c r="HU9">
        <f t="shared" si="53"/>
        <v>-0.69897000433601875</v>
      </c>
      <c r="HV9">
        <f t="shared" si="54"/>
        <v>0.66079539246145624</v>
      </c>
      <c r="HW9" s="61"/>
      <c r="HX9">
        <v>56.020085683618873</v>
      </c>
      <c r="HY9">
        <v>12</v>
      </c>
      <c r="HZ9" s="22">
        <f t="shared" si="161"/>
        <v>0.2</v>
      </c>
      <c r="IA9" s="100">
        <f t="shared" si="162"/>
        <v>5.4789805505451019</v>
      </c>
      <c r="IB9" s="100">
        <f t="shared" si="163"/>
        <v>7.6958330953209517E-2</v>
      </c>
      <c r="IC9" s="100">
        <f t="shared" si="164"/>
        <v>0.27751990548845351</v>
      </c>
      <c r="ID9" s="52">
        <f t="shared" si="55"/>
        <v>45.830825385448954</v>
      </c>
      <c r="IE9" s="52">
        <f t="shared" si="56"/>
        <v>79.938052586507453</v>
      </c>
      <c r="IF9" s="88">
        <f>(ID9*IC$2)/15.68</f>
        <v>28.782957363050212</v>
      </c>
      <c r="IG9">
        <f t="shared" si="57"/>
        <v>-0.69897000433601875</v>
      </c>
      <c r="IH9">
        <f t="shared" si="58"/>
        <v>0.7386997587654397</v>
      </c>
      <c r="II9" s="61"/>
      <c r="IJ9">
        <v>61.599512985087799</v>
      </c>
      <c r="IK9">
        <v>12</v>
      </c>
      <c r="IL9" s="22">
        <f t="shared" si="165"/>
        <v>0.2</v>
      </c>
      <c r="IM9" s="100">
        <f t="shared" si="166"/>
        <v>5.2170822515858157</v>
      </c>
      <c r="IN9" s="100">
        <f t="shared" si="167"/>
        <v>6.8605223334076801E-2</v>
      </c>
      <c r="IO9" s="100">
        <f t="shared" si="168"/>
        <v>0.26251067141855988</v>
      </c>
      <c r="IP9" s="52">
        <f t="shared" si="59"/>
        <v>46.31595993781464</v>
      </c>
      <c r="IQ9" s="52">
        <f t="shared" si="60"/>
        <v>74.345501338687242</v>
      </c>
      <c r="IR9" s="88">
        <f>(IP9*IO$2)/15.68</f>
        <v>33.297029556118638</v>
      </c>
      <c r="IS9">
        <f t="shared" si="169"/>
        <v>-0.69897000433601875</v>
      </c>
      <c r="IT9">
        <f t="shared" si="170"/>
        <v>0.71742768378548727</v>
      </c>
      <c r="IU9" s="61"/>
      <c r="IV9"/>
      <c r="JA9"/>
      <c r="JB9"/>
      <c r="JC9"/>
    </row>
    <row r="10" spans="1:265" x14ac:dyDescent="0.25">
      <c r="A10" s="87">
        <v>9</v>
      </c>
      <c r="B10" s="87" t="s">
        <v>17</v>
      </c>
      <c r="C10" s="87" t="s">
        <v>40</v>
      </c>
      <c r="D10" s="77">
        <v>100</v>
      </c>
      <c r="E10" s="4">
        <v>1123.0999999999999</v>
      </c>
      <c r="F10" s="100">
        <v>0</v>
      </c>
      <c r="G10" s="90">
        <v>3.8750000000000031</v>
      </c>
      <c r="H10" s="94">
        <v>88.174238468984015</v>
      </c>
      <c r="I10" s="94">
        <v>291.09793974613473</v>
      </c>
      <c r="J10" s="94">
        <v>1.9002174484143879</v>
      </c>
      <c r="K10" s="94">
        <v>26.598990451428914</v>
      </c>
      <c r="M10" s="49">
        <v>10.965856099730654</v>
      </c>
      <c r="N10" s="49">
        <v>4</v>
      </c>
      <c r="O10" s="22">
        <f t="shared" si="61"/>
        <v>6.6666666666666666E-2</v>
      </c>
      <c r="P10" s="100">
        <f t="shared" si="62"/>
        <v>0.90844636730433725</v>
      </c>
      <c r="Q10" s="100">
        <f t="shared" si="63"/>
        <v>1.4387349678717416E-2</v>
      </c>
      <c r="R10" s="100">
        <f t="shared" si="64"/>
        <v>0.32794338217225216</v>
      </c>
      <c r="S10" s="100">
        <f t="shared" si="65"/>
        <v>8.3333333333333329E-2</v>
      </c>
      <c r="T10" s="100">
        <f t="shared" si="66"/>
        <v>16.522389663021826</v>
      </c>
      <c r="U10" s="88">
        <f>(T10*R$2)/15.68</f>
        <v>8.2358279244368049</v>
      </c>
      <c r="V10" s="72">
        <f t="shared" si="0"/>
        <v>0.10000000000000002</v>
      </c>
      <c r="W10" s="72">
        <f t="shared" si="1"/>
        <v>-5.6068682538058221</v>
      </c>
      <c r="X10">
        <f t="shared" si="67"/>
        <v>-1.1760912590556813</v>
      </c>
      <c r="Y10">
        <f t="shared" si="68"/>
        <v>-4.1700707399786416E-2</v>
      </c>
      <c r="Z10" s="61"/>
      <c r="AA10" s="49">
        <v>12.747548783981962</v>
      </c>
      <c r="AB10" s="49">
        <v>4</v>
      </c>
      <c r="AC10" s="22">
        <f t="shared" si="69"/>
        <v>6.6666666666666666E-2</v>
      </c>
      <c r="AD10" s="100">
        <f t="shared" si="70"/>
        <v>1.1923626212685401</v>
      </c>
      <c r="AE10" s="100">
        <f t="shared" si="71"/>
        <v>1.1982979467108251E-2</v>
      </c>
      <c r="AF10" s="100">
        <f t="shared" si="72"/>
        <v>0.30688294115473186</v>
      </c>
      <c r="AG10" s="100">
        <f t="shared" si="73"/>
        <v>8.3333333333333329E-2</v>
      </c>
      <c r="AH10" s="100">
        <f t="shared" si="74"/>
        <v>22.366852224633888</v>
      </c>
      <c r="AI10" s="88">
        <f>(AH10*AF$2)/15.68</f>
        <v>12.762517733443399</v>
      </c>
      <c r="AJ10" s="72">
        <f t="shared" si="2"/>
        <v>0.10000000000000002</v>
      </c>
      <c r="AK10" s="72">
        <f t="shared" si="3"/>
        <v>7.591866288211337</v>
      </c>
      <c r="AL10">
        <f t="shared" si="4"/>
        <v>-1.1760912590556813</v>
      </c>
      <c r="AM10">
        <f t="shared" si="5"/>
        <v>7.6408353110965013E-2</v>
      </c>
      <c r="AN10" s="61"/>
      <c r="AO10" s="49">
        <v>12.509996003196804</v>
      </c>
      <c r="AP10" s="49">
        <v>4</v>
      </c>
      <c r="AQ10" s="22">
        <f t="shared" si="75"/>
        <v>6.6666666666666666E-2</v>
      </c>
      <c r="AR10" s="100">
        <f t="shared" si="76"/>
        <v>1.0301380108034257</v>
      </c>
      <c r="AS10" s="100">
        <f t="shared" si="77"/>
        <v>1.0655829285597378E-2</v>
      </c>
      <c r="AT10" s="100">
        <f t="shared" si="78"/>
        <v>0.25945878767343517</v>
      </c>
      <c r="AU10" s="100">
        <f t="shared" si="79"/>
        <v>8.3333333333333329E-2</v>
      </c>
      <c r="AV10" s="100">
        <f t="shared" si="80"/>
        <v>13.579414778093632</v>
      </c>
      <c r="AW10" s="88">
        <f>(AV10*AU$2)/15.68</f>
        <v>8.5282277437913567</v>
      </c>
      <c r="AX10" s="72">
        <f t="shared" si="6"/>
        <v>0.10000000000000002</v>
      </c>
      <c r="AY10" s="72">
        <f t="shared" si="7"/>
        <v>-0.28830589486737784</v>
      </c>
      <c r="AZ10">
        <f t="shared" si="8"/>
        <v>-1.1760912590556813</v>
      </c>
      <c r="BA10">
        <f t="shared" si="9"/>
        <v>1.2895412389828446E-2</v>
      </c>
      <c r="BB10" s="61"/>
      <c r="BC10" s="49">
        <v>25.504901489713699</v>
      </c>
      <c r="BD10" s="49">
        <v>4</v>
      </c>
      <c r="BE10" s="22">
        <f t="shared" si="81"/>
        <v>6.6666666666666666E-2</v>
      </c>
      <c r="BF10" s="100">
        <f t="shared" si="82"/>
        <v>2.4383271022670838</v>
      </c>
      <c r="BG10" s="100">
        <f t="shared" si="83"/>
        <v>8.3045226876800188E-2</v>
      </c>
      <c r="BH10" s="100">
        <f t="shared" si="84"/>
        <v>0.35601814844250318</v>
      </c>
      <c r="BI10" s="100">
        <f t="shared" si="85"/>
        <v>8.3333333333333329E-2</v>
      </c>
      <c r="BJ10" s="100">
        <f t="shared" si="86"/>
        <v>43.148521480402763</v>
      </c>
      <c r="BK10" s="88">
        <f>(BJ10*BH$2)/15.68</f>
        <v>21.508014600441815</v>
      </c>
      <c r="BL10" s="72">
        <f t="shared" si="10"/>
        <v>0.10000000000000002</v>
      </c>
      <c r="BM10" s="72">
        <f t="shared" si="11"/>
        <v>78.732366757107087</v>
      </c>
      <c r="BN10">
        <f t="shared" si="12"/>
        <v>-1.1760912590556813</v>
      </c>
      <c r="BO10">
        <f t="shared" si="13"/>
        <v>0.38709196591754708</v>
      </c>
      <c r="BP10" s="61"/>
      <c r="BQ10" s="49">
        <v>24.418230894149559</v>
      </c>
      <c r="BR10" s="49">
        <v>4</v>
      </c>
      <c r="BS10" s="22">
        <f t="shared" si="87"/>
        <v>6.6666666666666666E-2</v>
      </c>
      <c r="BT10" s="100">
        <f t="shared" si="88"/>
        <v>2.3723142809821782</v>
      </c>
      <c r="BU10" s="100">
        <f t="shared" si="89"/>
        <v>6.7598828808725975E-2</v>
      </c>
      <c r="BV10" s="100">
        <f t="shared" si="90"/>
        <v>0.34234070774605202</v>
      </c>
      <c r="BW10" s="100">
        <f t="shared" si="91"/>
        <v>8.3333333333333329E-2</v>
      </c>
      <c r="BX10" s="100">
        <f t="shared" si="92"/>
        <v>38.370766691293213</v>
      </c>
      <c r="BY10" s="88">
        <f>(BX10*BV$2)/15.68</f>
        <v>21.894345499547143</v>
      </c>
      <c r="BZ10" s="72">
        <f t="shared" si="14"/>
        <v>0.10000000000000002</v>
      </c>
      <c r="CA10" s="72">
        <f t="shared" si="15"/>
        <v>-51.457841601033266</v>
      </c>
      <c r="CB10">
        <f t="shared" si="16"/>
        <v>-1.1760912590556813</v>
      </c>
      <c r="CC10">
        <f t="shared" si="17"/>
        <v>0.37517222324824939</v>
      </c>
      <c r="CD10" s="61"/>
      <c r="CE10" s="49">
        <v>34.033072150483271</v>
      </c>
      <c r="CF10" s="49">
        <v>4</v>
      </c>
      <c r="CG10" s="22">
        <f t="shared" si="93"/>
        <v>6.6666666666666666E-2</v>
      </c>
      <c r="CH10" s="100">
        <f t="shared" si="94"/>
        <v>3.2372369590491079</v>
      </c>
      <c r="CI10" s="100">
        <f t="shared" si="95"/>
        <v>6.1234170826987469E-2</v>
      </c>
      <c r="CJ10" s="100">
        <f t="shared" si="96"/>
        <v>0.31553144819186751</v>
      </c>
      <c r="CK10" s="100">
        <f t="shared" si="97"/>
        <v>8.3333333333333329E-2</v>
      </c>
      <c r="CL10" s="100">
        <f t="shared" si="98"/>
        <v>58.430803926728267</v>
      </c>
      <c r="CM10" s="88">
        <f>(CL10*CJ$2)/15.68</f>
        <v>36.696073526219607</v>
      </c>
      <c r="CN10" s="72">
        <f t="shared" si="18"/>
        <v>0.10000000000000002</v>
      </c>
      <c r="CO10" s="72">
        <f t="shared" si="19"/>
        <v>-255.41567156607633</v>
      </c>
      <c r="CP10">
        <f t="shared" si="99"/>
        <v>-1.1760912590556813</v>
      </c>
      <c r="CQ10">
        <f t="shared" si="100"/>
        <v>0.51017449002381898</v>
      </c>
      <c r="CR10" s="61"/>
      <c r="CS10" s="49">
        <v>23.759208741033444</v>
      </c>
      <c r="CT10" s="49">
        <v>4</v>
      </c>
      <c r="CU10" s="22">
        <f t="shared" si="101"/>
        <v>6.6666666666666666E-2</v>
      </c>
      <c r="CV10" s="100">
        <f t="shared" si="102"/>
        <v>2.2649388694979451</v>
      </c>
      <c r="CW10" s="100">
        <f t="shared" si="103"/>
        <v>4.591941218843619E-2</v>
      </c>
      <c r="CX10" s="100">
        <f t="shared" si="104"/>
        <v>0.35752649139309273</v>
      </c>
      <c r="CY10" s="100">
        <f t="shared" si="105"/>
        <v>8.3333333333333329E-2</v>
      </c>
      <c r="CZ10" s="100">
        <f t="shared" si="106"/>
        <v>39.74394287843284</v>
      </c>
      <c r="DA10" s="88">
        <f>(CZ10*CX$2)/15.68</f>
        <v>19.810952365927506</v>
      </c>
      <c r="DB10" s="72">
        <f t="shared" si="20"/>
        <v>0.10000000000000002</v>
      </c>
      <c r="DC10" s="72">
        <f t="shared" si="21"/>
        <v>51.490162330156735</v>
      </c>
      <c r="DD10">
        <f t="shared" si="22"/>
        <v>-1.1760912590556813</v>
      </c>
      <c r="DE10">
        <f t="shared" si="23"/>
        <v>0.35505648493693548</v>
      </c>
      <c r="DF10" s="61"/>
      <c r="DG10" s="49">
        <v>29.652150006365474</v>
      </c>
      <c r="DH10" s="49">
        <v>4</v>
      </c>
      <c r="DI10" s="22">
        <f t="shared" si="107"/>
        <v>6.6666666666666666E-2</v>
      </c>
      <c r="DJ10" s="100">
        <f t="shared" si="108"/>
        <v>2.5874476445345089</v>
      </c>
      <c r="DK10" s="100">
        <f t="shared" si="109"/>
        <v>3.8883546153195253E-2</v>
      </c>
      <c r="DL10" s="100">
        <f t="shared" si="110"/>
        <v>0.28008425844872259</v>
      </c>
      <c r="DM10" s="100">
        <f t="shared" si="111"/>
        <v>8.3333333333333329E-2</v>
      </c>
      <c r="DN10" s="100">
        <f t="shared" si="112"/>
        <v>47.278878916161538</v>
      </c>
      <c r="DO10" s="88">
        <f>(DN10*DL$2)/15.68</f>
        <v>26.977311090752359</v>
      </c>
      <c r="DP10" s="72">
        <f t="shared" si="24"/>
        <v>0.10000000000000002</v>
      </c>
      <c r="DQ10" s="72">
        <f t="shared" si="25"/>
        <v>105.71334658794174</v>
      </c>
      <c r="DR10">
        <f t="shared" si="26"/>
        <v>-1.1760912590556813</v>
      </c>
      <c r="DS10">
        <f t="shared" si="27"/>
        <v>0.41287157086311888</v>
      </c>
      <c r="DT10" s="61"/>
      <c r="DU10" s="49">
        <v>27.166155414412248</v>
      </c>
      <c r="DV10" s="49">
        <v>4</v>
      </c>
      <c r="DW10" s="22">
        <f t="shared" si="113"/>
        <v>6.6666666666666666E-2</v>
      </c>
      <c r="DX10" s="100">
        <f t="shared" si="114"/>
        <v>2.4188545467378018</v>
      </c>
      <c r="DY10" s="100">
        <f t="shared" si="115"/>
        <v>3.5083704089916561E-2</v>
      </c>
      <c r="DZ10" s="100">
        <f t="shared" si="116"/>
        <v>0.24194463809756162</v>
      </c>
      <c r="EA10" s="100">
        <f t="shared" si="117"/>
        <v>8.3333333333333329E-2</v>
      </c>
      <c r="EB10" s="100">
        <f t="shared" si="118"/>
        <v>43.068915224150487</v>
      </c>
      <c r="EC10" s="88">
        <f>(EB10*DZ$2)/15.68</f>
        <v>27.048405524966398</v>
      </c>
      <c r="ED10" s="72">
        <f t="shared" si="28"/>
        <v>0.10000000000000002</v>
      </c>
      <c r="EE10" s="72">
        <f t="shared" si="29"/>
        <v>377.56488868809242</v>
      </c>
      <c r="EF10">
        <f t="shared" si="30"/>
        <v>-1.1760912590556813</v>
      </c>
      <c r="EG10">
        <f t="shared" si="31"/>
        <v>0.3836097536663855</v>
      </c>
      <c r="EH10" s="61"/>
      <c r="EI10" s="49">
        <v>20.71834935510066</v>
      </c>
      <c r="EJ10">
        <v>4</v>
      </c>
      <c r="EK10" s="22">
        <f t="shared" si="119"/>
        <v>6.6666666666666666E-2</v>
      </c>
      <c r="EL10" s="100">
        <f t="shared" si="120"/>
        <v>2.5852694478538383</v>
      </c>
      <c r="EM10" s="100">
        <f t="shared" si="121"/>
        <v>5.5177299072351686E-2</v>
      </c>
      <c r="EN10" s="100">
        <f t="shared" si="122"/>
        <v>0.19248245071143946</v>
      </c>
      <c r="EO10" s="100">
        <f t="shared" si="123"/>
        <v>8.3333333333333329E-2</v>
      </c>
      <c r="EP10" s="100">
        <f t="shared" si="124"/>
        <v>51.929542392395653</v>
      </c>
      <c r="EQ10" s="88">
        <f>(EP10*EN$2)/15.68</f>
        <v>25.885043511332899</v>
      </c>
      <c r="ER10" s="72">
        <f t="shared" si="32"/>
        <v>0.10000000000000002</v>
      </c>
      <c r="ES10" s="72">
        <f t="shared" si="33"/>
        <v>-100.71699588958199</v>
      </c>
      <c r="ET10">
        <f t="shared" si="125"/>
        <v>-1.1760912590556813</v>
      </c>
      <c r="EU10">
        <f t="shared" si="126"/>
        <v>0.41250581381979606</v>
      </c>
      <c r="EV10" s="61"/>
      <c r="EW10">
        <v>27.789386463180506</v>
      </c>
      <c r="EX10">
        <v>4</v>
      </c>
      <c r="EY10" s="22">
        <f t="shared" si="127"/>
        <v>6.6666666666666666E-2</v>
      </c>
      <c r="EZ10" s="100">
        <f t="shared" si="128"/>
        <v>3.4547155562824634</v>
      </c>
      <c r="FA10" s="100">
        <f t="shared" si="129"/>
        <v>4.9542462805048912E-2</v>
      </c>
      <c r="FB10" s="100">
        <f t="shared" si="130"/>
        <v>0.24211013184282895</v>
      </c>
      <c r="FC10" s="100">
        <f t="shared" si="131"/>
        <v>8.3333333333333329E-2</v>
      </c>
      <c r="FD10" s="100">
        <f t="shared" si="132"/>
        <v>62.991933542869873</v>
      </c>
      <c r="FE10" s="88">
        <f>(FD10*FB$2)/15.68</f>
        <v>31.399254942384164</v>
      </c>
      <c r="FF10" s="72">
        <f t="shared" si="34"/>
        <v>0.10000000000000002</v>
      </c>
      <c r="FG10" s="72">
        <f t="shared" si="35"/>
        <v>-40.823378862769751</v>
      </c>
      <c r="FH10">
        <f t="shared" si="133"/>
        <v>-1.1760912590556813</v>
      </c>
      <c r="FI10">
        <f t="shared" si="134"/>
        <v>0.53841229558219672</v>
      </c>
      <c r="FJ10" s="61"/>
      <c r="FK10">
        <v>26.518861212352238</v>
      </c>
      <c r="FL10">
        <v>4</v>
      </c>
      <c r="FM10" s="22">
        <f t="shared" si="135"/>
        <v>6.6666666666666666E-2</v>
      </c>
      <c r="FN10" s="100">
        <f t="shared" si="136"/>
        <v>3.3046133501585384</v>
      </c>
      <c r="FO10" s="100">
        <f t="shared" si="137"/>
        <v>5.3251815207499317E-2</v>
      </c>
      <c r="FP10" s="100">
        <f t="shared" si="138"/>
        <v>0.25608507211219306</v>
      </c>
      <c r="FQ10" s="100">
        <f t="shared" si="139"/>
        <v>8.3333333333333329E-2</v>
      </c>
      <c r="FR10" s="100">
        <f t="shared" si="140"/>
        <v>67.315369265654454</v>
      </c>
      <c r="FS10" s="88">
        <f>(FR10*FP$2)/15.68</f>
        <v>33.554335011395473</v>
      </c>
      <c r="FT10" s="72">
        <f t="shared" si="36"/>
        <v>0.10000000000000002</v>
      </c>
      <c r="FU10" s="72">
        <f t="shared" si="37"/>
        <v>-278.09577005146963</v>
      </c>
      <c r="FV10">
        <f t="shared" si="141"/>
        <v>-1.1760912590556813</v>
      </c>
      <c r="FW10">
        <f t="shared" si="142"/>
        <v>0.51912065301507437</v>
      </c>
      <c r="FX10" s="61"/>
      <c r="FY10" s="49">
        <v>30.265491900843113</v>
      </c>
      <c r="FZ10">
        <v>4</v>
      </c>
      <c r="GA10" s="22">
        <f t="shared" si="143"/>
        <v>6.6666666666666666E-2</v>
      </c>
      <c r="GB10" s="100">
        <f t="shared" si="144"/>
        <v>2.8608783269680691</v>
      </c>
      <c r="GC10" s="100">
        <f t="shared" si="145"/>
        <v>4.9913807588795385E-2</v>
      </c>
      <c r="GD10" s="100">
        <f t="shared" si="146"/>
        <v>0.3075939628324213</v>
      </c>
      <c r="GE10" s="100">
        <f t="shared" si="147"/>
        <v>8.3333333333333329E-2</v>
      </c>
      <c r="GF10" s="100">
        <f t="shared" si="148"/>
        <v>41.980636624651773</v>
      </c>
      <c r="GG10" s="88">
        <f>(GF10*GD$2)/15.68</f>
        <v>30.180320139158958</v>
      </c>
      <c r="GH10" s="72">
        <f t="shared" si="38"/>
        <v>0.10000000000000002</v>
      </c>
      <c r="GI10" s="72">
        <f t="shared" si="39"/>
        <v>484.52544026617579</v>
      </c>
      <c r="GJ10">
        <f t="shared" si="40"/>
        <v>-1.1760912590556813</v>
      </c>
      <c r="GK10">
        <f t="shared" si="41"/>
        <v>0.45649938767243126</v>
      </c>
      <c r="GL10" s="61"/>
      <c r="GM10">
        <v>137.32898455897794</v>
      </c>
      <c r="GN10">
        <v>16</v>
      </c>
      <c r="GO10" s="22">
        <f t="shared" si="149"/>
        <v>0.26666666666666666</v>
      </c>
      <c r="GP10" s="100">
        <f t="shared" si="150"/>
        <v>11.856360020004375</v>
      </c>
      <c r="GQ10" s="100">
        <f t="shared" si="151"/>
        <v>0.11790350491167348</v>
      </c>
      <c r="GR10" s="100">
        <f t="shared" si="152"/>
        <v>0.26753384617999088</v>
      </c>
      <c r="GS10" s="52">
        <f t="shared" si="42"/>
        <v>79.543776058965406</v>
      </c>
      <c r="GT10" s="72">
        <f t="shared" si="43"/>
        <v>0.4</v>
      </c>
      <c r="GU10" s="88">
        <f>(GS10*GR$2)/15.68</f>
        <v>57.184855198871276</v>
      </c>
      <c r="GV10" s="52">
        <f t="shared" si="44"/>
        <v>92.619887142623</v>
      </c>
      <c r="GW10">
        <f t="shared" si="45"/>
        <v>-0.57403126772771884</v>
      </c>
      <c r="GX10">
        <f t="shared" si="46"/>
        <v>1.0739513782472119</v>
      </c>
      <c r="GY10" s="61"/>
      <c r="GZ10">
        <v>53.649324320069496</v>
      </c>
      <c r="HA10">
        <v>16</v>
      </c>
      <c r="HB10" s="22">
        <f t="shared" si="153"/>
        <v>0.26666666666666666</v>
      </c>
      <c r="HC10" s="100">
        <f t="shared" si="154"/>
        <v>5.1527334979548112</v>
      </c>
      <c r="HD10" s="100">
        <f t="shared" si="155"/>
        <v>0.11432569029431118</v>
      </c>
      <c r="HE10" s="100">
        <f t="shared" si="156"/>
        <v>0.40314348102894887</v>
      </c>
      <c r="HF10" s="52">
        <f t="shared" si="47"/>
        <v>30.58261713976017</v>
      </c>
      <c r="HG10" s="52">
        <f t="shared" si="48"/>
        <v>43.348707457085411</v>
      </c>
      <c r="HH10" s="88">
        <f>(HF10*HE$2)/15.68</f>
        <v>15.244354925589537</v>
      </c>
      <c r="HI10">
        <f t="shared" si="49"/>
        <v>-0.57403126772771884</v>
      </c>
      <c r="HJ10">
        <f t="shared" si="50"/>
        <v>0.71203768110639476</v>
      </c>
      <c r="HK10" s="61"/>
      <c r="HL10">
        <v>80.224684480526321</v>
      </c>
      <c r="HM10">
        <v>16</v>
      </c>
      <c r="HN10" s="22">
        <f t="shared" si="157"/>
        <v>0.26666666666666666</v>
      </c>
      <c r="HO10" s="100">
        <f t="shared" si="158"/>
        <v>7.0439936884242469</v>
      </c>
      <c r="HP10" s="100">
        <f t="shared" si="159"/>
        <v>0.11312986416194822</v>
      </c>
      <c r="HQ10" s="100">
        <f t="shared" si="160"/>
        <v>0.35891495962495346</v>
      </c>
      <c r="HR10" s="52">
        <f t="shared" si="51"/>
        <v>47.014780252465719</v>
      </c>
      <c r="HS10" s="52">
        <f t="shared" si="52"/>
        <v>64.731174675020142</v>
      </c>
      <c r="HT10" s="88">
        <f>(HR10*HQ$2)/15.68</f>
        <v>26.826616489431373</v>
      </c>
      <c r="HU10">
        <f t="shared" si="53"/>
        <v>-0.57403126772771884</v>
      </c>
      <c r="HV10">
        <f t="shared" si="54"/>
        <v>0.84781895815785291</v>
      </c>
      <c r="HW10" s="61"/>
      <c r="HX10">
        <v>85.523388613875682</v>
      </c>
      <c r="HY10">
        <v>16</v>
      </c>
      <c r="HZ10" s="22">
        <f t="shared" si="161"/>
        <v>0.26666666666666666</v>
      </c>
      <c r="IA10" s="100">
        <f t="shared" si="162"/>
        <v>8.3645174246699785</v>
      </c>
      <c r="IB10" s="100">
        <f t="shared" si="163"/>
        <v>0.10261110793761269</v>
      </c>
      <c r="IC10" s="100">
        <f t="shared" si="164"/>
        <v>0.28554997189341119</v>
      </c>
      <c r="ID10" s="52">
        <f t="shared" si="55"/>
        <v>50.965471375640405</v>
      </c>
      <c r="IE10" s="52">
        <f t="shared" si="56"/>
        <v>93.629508858359202</v>
      </c>
      <c r="IF10" s="88">
        <f>(ID10*IC$2)/15.68</f>
        <v>32.007649376931333</v>
      </c>
      <c r="IG10">
        <f t="shared" si="57"/>
        <v>-0.57403126772771884</v>
      </c>
      <c r="IH10">
        <f t="shared" si="58"/>
        <v>0.92244089020594777</v>
      </c>
      <c r="II10" s="61"/>
      <c r="IJ10">
        <v>95.547108799795723</v>
      </c>
      <c r="IK10">
        <v>16</v>
      </c>
      <c r="IL10" s="22">
        <f t="shared" si="165"/>
        <v>0.26666666666666666</v>
      </c>
      <c r="IM10" s="100">
        <f t="shared" si="166"/>
        <v>8.0922251062346238</v>
      </c>
      <c r="IN10" s="100">
        <f t="shared" si="167"/>
        <v>9.1473631112102383E-2</v>
      </c>
      <c r="IO10" s="100">
        <f t="shared" si="168"/>
        <v>0.27005587704626133</v>
      </c>
      <c r="IP10" s="52">
        <f t="shared" si="59"/>
        <v>50.162387463372035</v>
      </c>
      <c r="IQ10" s="52">
        <f t="shared" si="60"/>
        <v>107.38217596964539</v>
      </c>
      <c r="IR10" s="88">
        <f>(IP10*IO$2)/15.68</f>
        <v>36.062266661770998</v>
      </c>
      <c r="IS10">
        <f t="shared" si="169"/>
        <v>-0.57403126772771884</v>
      </c>
      <c r="IT10">
        <f t="shared" si="170"/>
        <v>0.90806795529448747</v>
      </c>
      <c r="IU10" s="61"/>
      <c r="IV10"/>
      <c r="JA10"/>
      <c r="JB10"/>
      <c r="JC10"/>
    </row>
    <row r="11" spans="1:265" x14ac:dyDescent="0.25">
      <c r="A11" s="87">
        <v>10</v>
      </c>
      <c r="B11" s="87" t="s">
        <v>45</v>
      </c>
      <c r="C11" s="87" t="s">
        <v>58</v>
      </c>
      <c r="D11" s="77">
        <v>100</v>
      </c>
      <c r="E11" s="4">
        <v>801.4</v>
      </c>
      <c r="F11" s="100">
        <v>0</v>
      </c>
      <c r="G11" s="90">
        <v>3.9609999999999999</v>
      </c>
      <c r="H11" s="94">
        <v>57.844084650441616</v>
      </c>
      <c r="I11" s="94">
        <v>226.02435098385385</v>
      </c>
      <c r="J11" s="94">
        <v>1.208226350101868</v>
      </c>
      <c r="K11" s="94">
        <v>20.957604098351524</v>
      </c>
      <c r="M11" s="49">
        <v>13.946325680981353</v>
      </c>
      <c r="N11" s="49">
        <v>5</v>
      </c>
      <c r="O11" s="22">
        <f t="shared" si="61"/>
        <v>8.3333333333333329E-2</v>
      </c>
      <c r="P11" s="100">
        <f t="shared" si="62"/>
        <v>1.1553579389430333</v>
      </c>
      <c r="Q11" s="100">
        <f t="shared" si="63"/>
        <v>1.7984187098396769E-2</v>
      </c>
      <c r="R11" s="100">
        <f t="shared" si="64"/>
        <v>0.328293685723207</v>
      </c>
      <c r="S11" s="100">
        <f t="shared" si="65"/>
        <v>0.10000000000000002</v>
      </c>
      <c r="T11" s="100">
        <f t="shared" si="66"/>
        <v>12.132825870552672</v>
      </c>
      <c r="U11" s="88">
        <f>(T11*R$2)/15.68</f>
        <v>6.0477853473376815</v>
      </c>
      <c r="V11" s="72">
        <f t="shared" si="0"/>
        <v>0.11666666666666665</v>
      </c>
      <c r="W11" s="72">
        <f t="shared" si="1"/>
        <v>257.68588311501361</v>
      </c>
      <c r="X11">
        <f t="shared" si="67"/>
        <v>-1.0791812460476249</v>
      </c>
      <c r="Y11">
        <f t="shared" si="68"/>
        <v>6.2716552908142209E-2</v>
      </c>
      <c r="Z11" s="61"/>
      <c r="AA11" s="49">
        <v>16.194134740701646</v>
      </c>
      <c r="AB11" s="49">
        <v>5</v>
      </c>
      <c r="AC11" s="22">
        <f t="shared" si="69"/>
        <v>8.3333333333333329E-2</v>
      </c>
      <c r="AD11" s="100">
        <f t="shared" si="70"/>
        <v>1.5147446207746371</v>
      </c>
      <c r="AE11" s="100">
        <f t="shared" si="71"/>
        <v>1.4978724333885312E-2</v>
      </c>
      <c r="AF11" s="100">
        <f t="shared" si="72"/>
        <v>0.30727844155971873</v>
      </c>
      <c r="AG11" s="100">
        <f t="shared" si="73"/>
        <v>0.10000000000000002</v>
      </c>
      <c r="AH11" s="100">
        <f t="shared" si="74"/>
        <v>25.837536762864357</v>
      </c>
      <c r="AI11" s="88">
        <f>(AH11*AF$2)/15.68</f>
        <v>14.742889066946017</v>
      </c>
      <c r="AJ11" s="72">
        <f t="shared" si="2"/>
        <v>0.11666666666666665</v>
      </c>
      <c r="AK11" s="72">
        <f t="shared" si="3"/>
        <v>-186.98204707468813</v>
      </c>
      <c r="AL11">
        <f t="shared" si="4"/>
        <v>-1.0791812460476249</v>
      </c>
      <c r="AM11">
        <f t="shared" si="5"/>
        <v>0.18033941888631611</v>
      </c>
      <c r="AN11" s="61"/>
      <c r="AO11" s="49">
        <v>15.572411502397436</v>
      </c>
      <c r="AP11" s="49">
        <v>5</v>
      </c>
      <c r="AQ11" s="22">
        <f t="shared" si="75"/>
        <v>8.3333333333333329E-2</v>
      </c>
      <c r="AR11" s="100">
        <f t="shared" si="76"/>
        <v>1.2823132001315409</v>
      </c>
      <c r="AS11" s="100">
        <f t="shared" si="77"/>
        <v>1.3319786606996722E-2</v>
      </c>
      <c r="AT11" s="100">
        <f t="shared" si="78"/>
        <v>0.25972643974124954</v>
      </c>
      <c r="AU11" s="100">
        <f t="shared" si="79"/>
        <v>0.10000000000000002</v>
      </c>
      <c r="AV11" s="100">
        <f t="shared" si="80"/>
        <v>15.878430083010279</v>
      </c>
      <c r="AW11" s="88">
        <f>(AV11*AU$2)/15.68</f>
        <v>9.9720695018633201</v>
      </c>
      <c r="AX11" s="72">
        <f t="shared" si="6"/>
        <v>0.11666666666666665</v>
      </c>
      <c r="AY11" s="72">
        <f t="shared" si="7"/>
        <v>-68.40736798313435</v>
      </c>
      <c r="AZ11">
        <f t="shared" si="8"/>
        <v>-1.0791812460476249</v>
      </c>
      <c r="BA11">
        <f t="shared" si="9"/>
        <v>0.10799411291773599</v>
      </c>
      <c r="BB11" s="61"/>
      <c r="BC11" s="49">
        <v>33.034073318317859</v>
      </c>
      <c r="BD11" s="49">
        <v>5</v>
      </c>
      <c r="BE11" s="22">
        <f t="shared" si="81"/>
        <v>8.3333333333333329E-2</v>
      </c>
      <c r="BF11" s="100">
        <f t="shared" si="82"/>
        <v>3.1581332044280934</v>
      </c>
      <c r="BG11" s="100">
        <f t="shared" si="83"/>
        <v>0.10380653359600023</v>
      </c>
      <c r="BH11" s="100">
        <f t="shared" si="84"/>
        <v>0.36326500527341482</v>
      </c>
      <c r="BI11" s="100">
        <f t="shared" si="85"/>
        <v>0.10000000000000002</v>
      </c>
      <c r="BJ11" s="100">
        <f t="shared" si="86"/>
        <v>47.34124544675818</v>
      </c>
      <c r="BK11" s="88">
        <f>(BJ11*BH$2)/15.68</f>
        <v>23.597939473648683</v>
      </c>
      <c r="BL11" s="72">
        <f t="shared" si="10"/>
        <v>0.11666666666666665</v>
      </c>
      <c r="BM11" s="72">
        <f t="shared" si="11"/>
        <v>-89.89492210736897</v>
      </c>
      <c r="BN11">
        <f t="shared" si="12"/>
        <v>-1.0791812460476249</v>
      </c>
      <c r="BO11">
        <f t="shared" si="13"/>
        <v>0.49943044382555757</v>
      </c>
      <c r="BP11" s="61"/>
      <c r="BQ11" s="49">
        <v>31.56342820417326</v>
      </c>
      <c r="BR11" s="49">
        <v>5</v>
      </c>
      <c r="BS11" s="22">
        <f t="shared" si="87"/>
        <v>8.3333333333333329E-2</v>
      </c>
      <c r="BT11" s="100">
        <f t="shared" si="88"/>
        <v>3.0664945306687321</v>
      </c>
      <c r="BU11" s="100">
        <f t="shared" si="89"/>
        <v>8.4498536010907468E-2</v>
      </c>
      <c r="BV11" s="100">
        <f t="shared" si="90"/>
        <v>0.34835239625060721</v>
      </c>
      <c r="BW11" s="100">
        <f t="shared" si="91"/>
        <v>0.10000000000000002</v>
      </c>
      <c r="BX11" s="100">
        <f t="shared" si="92"/>
        <v>36.652745064801771</v>
      </c>
      <c r="BY11" s="88">
        <f>(BX11*BV$2)/15.68</f>
        <v>20.914042985168848</v>
      </c>
      <c r="BZ11" s="72">
        <f t="shared" si="14"/>
        <v>0.11666666666666665</v>
      </c>
      <c r="CA11" s="72">
        <f t="shared" si="15"/>
        <v>127.63904190617028</v>
      </c>
      <c r="CB11">
        <f t="shared" si="16"/>
        <v>-1.0791812460476249</v>
      </c>
      <c r="CC11">
        <f t="shared" si="17"/>
        <v>0.48664219442624856</v>
      </c>
      <c r="CD11" s="61"/>
      <c r="CE11" s="49">
        <v>45</v>
      </c>
      <c r="CF11" s="49">
        <v>5</v>
      </c>
      <c r="CG11" s="22">
        <f t="shared" si="93"/>
        <v>8.3333333333333329E-2</v>
      </c>
      <c r="CH11" s="100">
        <f t="shared" si="94"/>
        <v>4.2804147246266524</v>
      </c>
      <c r="CI11" s="100">
        <f t="shared" si="95"/>
        <v>7.6542713533734333E-2</v>
      </c>
      <c r="CJ11" s="100">
        <f t="shared" si="96"/>
        <v>0.32385037700659869</v>
      </c>
      <c r="CK11" s="100">
        <f t="shared" si="97"/>
        <v>0.10000000000000002</v>
      </c>
      <c r="CL11" s="100">
        <f t="shared" si="98"/>
        <v>51.370638530603024</v>
      </c>
      <c r="CM11" s="88">
        <f>(CL11*CJ$2)/15.68</f>
        <v>32.262104950186185</v>
      </c>
      <c r="CN11" s="72">
        <f t="shared" si="18"/>
        <v>0.11666666666666665</v>
      </c>
      <c r="CO11" s="72">
        <f t="shared" si="19"/>
        <v>213.80918110703738</v>
      </c>
      <c r="CP11">
        <f t="shared" si="99"/>
        <v>-1.0791812460476249</v>
      </c>
      <c r="CQ11">
        <f t="shared" si="100"/>
        <v>0.63148584936156615</v>
      </c>
      <c r="CR11" s="61"/>
      <c r="CS11" s="49">
        <v>29.841246622753548</v>
      </c>
      <c r="CT11" s="49">
        <v>5</v>
      </c>
      <c r="CU11" s="22">
        <f t="shared" si="101"/>
        <v>8.3333333333333329E-2</v>
      </c>
      <c r="CV11" s="100">
        <f t="shared" si="102"/>
        <v>2.844732757173837</v>
      </c>
      <c r="CW11" s="100">
        <f t="shared" si="103"/>
        <v>5.7399265235545241E-2</v>
      </c>
      <c r="CX11" s="100">
        <f t="shared" si="104"/>
        <v>0.36050996298472648</v>
      </c>
      <c r="CY11" s="100">
        <f t="shared" si="105"/>
        <v>0.10000000000000002</v>
      </c>
      <c r="CZ11" s="100">
        <f t="shared" si="106"/>
        <v>41.011050846507587</v>
      </c>
      <c r="DA11" s="88">
        <f>(CZ11*CX$2)/15.68</f>
        <v>20.442560952795674</v>
      </c>
      <c r="DB11" s="72">
        <f t="shared" si="20"/>
        <v>0.11666666666666665</v>
      </c>
      <c r="DC11" s="72">
        <f t="shared" si="21"/>
        <v>49.94020829678152</v>
      </c>
      <c r="DD11">
        <f t="shared" si="22"/>
        <v>-1.0791812460476249</v>
      </c>
      <c r="DE11">
        <f t="shared" si="23"/>
        <v>0.45404147370607334</v>
      </c>
      <c r="DF11" s="61"/>
      <c r="DG11" s="49">
        <v>37.752483362025337</v>
      </c>
      <c r="DH11" s="49">
        <v>5</v>
      </c>
      <c r="DI11" s="22">
        <f t="shared" si="107"/>
        <v>8.3333333333333329E-2</v>
      </c>
      <c r="DJ11" s="100">
        <f t="shared" si="108"/>
        <v>3.2942830158835372</v>
      </c>
      <c r="DK11" s="100">
        <f t="shared" si="109"/>
        <v>4.8604432691494066E-2</v>
      </c>
      <c r="DL11" s="100">
        <f t="shared" si="110"/>
        <v>0.2830620662476781</v>
      </c>
      <c r="DM11" s="100">
        <f t="shared" si="111"/>
        <v>0.10000000000000002</v>
      </c>
      <c r="DN11" s="100">
        <f t="shared" si="112"/>
        <v>46.936257114624112</v>
      </c>
      <c r="DO11" s="88">
        <f>(DN11*DL$2)/15.68</f>
        <v>26.78181121557682</v>
      </c>
      <c r="DP11" s="72">
        <f t="shared" si="24"/>
        <v>0.11666666666666665</v>
      </c>
      <c r="DQ11" s="72">
        <f t="shared" si="25"/>
        <v>195.81726943693394</v>
      </c>
      <c r="DR11">
        <f t="shared" si="26"/>
        <v>-1.0791812460476249</v>
      </c>
      <c r="DS11">
        <f t="shared" si="27"/>
        <v>0.51776090720671364</v>
      </c>
      <c r="DT11" s="61"/>
      <c r="DU11" s="49">
        <v>34.132096331752024</v>
      </c>
      <c r="DV11" s="49">
        <v>5</v>
      </c>
      <c r="DW11" s="22">
        <f t="shared" si="113"/>
        <v>8.3333333333333329E-2</v>
      </c>
      <c r="DX11" s="100">
        <f t="shared" si="114"/>
        <v>3.039096815221443</v>
      </c>
      <c r="DY11" s="100">
        <f t="shared" si="115"/>
        <v>4.3854630112395696E-2</v>
      </c>
      <c r="DZ11" s="100">
        <f t="shared" si="116"/>
        <v>0.24428960873029015</v>
      </c>
      <c r="EA11" s="100">
        <f t="shared" si="117"/>
        <v>0.10000000000000002</v>
      </c>
      <c r="EB11" s="100">
        <f t="shared" si="118"/>
        <v>56.347721718950083</v>
      </c>
      <c r="EC11" s="88">
        <f>(EB11*DZ$2)/15.68</f>
        <v>35.387843402368418</v>
      </c>
      <c r="ED11" s="72">
        <f t="shared" si="28"/>
        <v>0.11666666666666665</v>
      </c>
      <c r="EE11" s="72">
        <f t="shared" si="29"/>
        <v>27.383104644408238</v>
      </c>
      <c r="EF11">
        <f t="shared" si="30"/>
        <v>-1.0791812460476249</v>
      </c>
      <c r="EG11">
        <f t="shared" si="31"/>
        <v>0.48274453543588364</v>
      </c>
      <c r="EH11" s="61"/>
      <c r="EI11" s="49">
        <v>28.111385593741193</v>
      </c>
      <c r="EJ11">
        <v>5</v>
      </c>
      <c r="EK11" s="22">
        <f t="shared" si="119"/>
        <v>8.3333333333333329E-2</v>
      </c>
      <c r="EL11" s="100">
        <f t="shared" si="120"/>
        <v>3.507784576209283</v>
      </c>
      <c r="EM11" s="100">
        <f t="shared" si="121"/>
        <v>6.8971623840439603E-2</v>
      </c>
      <c r="EN11" s="100">
        <f t="shared" si="122"/>
        <v>0.19698105978563774</v>
      </c>
      <c r="EO11" s="100">
        <f t="shared" si="123"/>
        <v>0.10000000000000002</v>
      </c>
      <c r="EP11" s="100">
        <f t="shared" si="124"/>
        <v>48.532929386101387</v>
      </c>
      <c r="EQ11" s="88">
        <f>(EP11*EN$2)/15.68</f>
        <v>24.191951845037739</v>
      </c>
      <c r="ER11" s="72">
        <f t="shared" si="32"/>
        <v>0.11666666666666665</v>
      </c>
      <c r="ES11" s="72">
        <f t="shared" si="33"/>
        <v>-54.190089044752661</v>
      </c>
      <c r="ET11">
        <f t="shared" si="125"/>
        <v>-1.0791812460476249</v>
      </c>
      <c r="EU11">
        <f t="shared" si="126"/>
        <v>0.54503291415912769</v>
      </c>
      <c r="EV11" s="61"/>
      <c r="EW11">
        <v>35.227829907617071</v>
      </c>
      <c r="EX11">
        <v>5</v>
      </c>
      <c r="EY11" s="22">
        <f t="shared" si="127"/>
        <v>8.3333333333333329E-2</v>
      </c>
      <c r="EZ11" s="100">
        <f t="shared" si="128"/>
        <v>4.3794465256426696</v>
      </c>
      <c r="FA11" s="100">
        <f t="shared" si="129"/>
        <v>6.1928078506311136E-2</v>
      </c>
      <c r="FB11" s="100">
        <f t="shared" si="130"/>
        <v>0.24645437019274832</v>
      </c>
      <c r="FC11" s="100">
        <f t="shared" si="131"/>
        <v>0.10000000000000002</v>
      </c>
      <c r="FD11" s="100">
        <f t="shared" si="132"/>
        <v>61.590718141661057</v>
      </c>
      <c r="FE11" s="88">
        <f>(FD11*FB$2)/15.68</f>
        <v>30.700798534758448</v>
      </c>
      <c r="FF11" s="72">
        <f t="shared" si="34"/>
        <v>0.11666666666666665</v>
      </c>
      <c r="FG11" s="72">
        <f t="shared" si="35"/>
        <v>270.83289607031395</v>
      </c>
      <c r="FH11">
        <f t="shared" si="133"/>
        <v>-1.0791812460476249</v>
      </c>
      <c r="FI11">
        <f t="shared" si="134"/>
        <v>0.64141922784481742</v>
      </c>
      <c r="FJ11" s="61"/>
      <c r="FK11">
        <v>35.057096285916209</v>
      </c>
      <c r="FL11">
        <v>5</v>
      </c>
      <c r="FM11" s="22">
        <f t="shared" si="135"/>
        <v>8.3333333333333329E-2</v>
      </c>
      <c r="FN11" s="100">
        <f t="shared" si="136"/>
        <v>4.3685943931208513</v>
      </c>
      <c r="FO11" s="100">
        <f t="shared" si="137"/>
        <v>6.6564769009374136E-2</v>
      </c>
      <c r="FP11" s="100">
        <f t="shared" si="138"/>
        <v>0.26164323242896359</v>
      </c>
      <c r="FQ11" s="100">
        <f t="shared" si="139"/>
        <v>0.10000000000000002</v>
      </c>
      <c r="FR11" s="100">
        <f t="shared" si="140"/>
        <v>63.420398629732169</v>
      </c>
      <c r="FS11" s="88">
        <f>(FR11*FP$2)/15.68</f>
        <v>31.612829661235171</v>
      </c>
      <c r="FT11" s="72">
        <f t="shared" si="36"/>
        <v>0.11666666666666665</v>
      </c>
      <c r="FU11" s="72">
        <f t="shared" si="37"/>
        <v>-163.35444326201826</v>
      </c>
      <c r="FV11">
        <f t="shared" si="141"/>
        <v>-1.0791812460476249</v>
      </c>
      <c r="FW11">
        <f t="shared" si="142"/>
        <v>0.64034172403968215</v>
      </c>
      <c r="FX11" s="61"/>
      <c r="FY11" s="49">
        <v>38.58108344772085</v>
      </c>
      <c r="FZ11">
        <v>5</v>
      </c>
      <c r="GA11" s="22">
        <f t="shared" si="143"/>
        <v>8.3333333333333329E-2</v>
      </c>
      <c r="GB11" s="100">
        <f t="shared" si="144"/>
        <v>3.6469186038062156</v>
      </c>
      <c r="GC11" s="100">
        <f t="shared" si="145"/>
        <v>6.2392259485994229E-2</v>
      </c>
      <c r="GD11" s="100">
        <f t="shared" si="146"/>
        <v>0.31304445682811177</v>
      </c>
      <c r="GE11" s="100">
        <f t="shared" si="147"/>
        <v>0.10000000000000002</v>
      </c>
      <c r="GF11" s="100">
        <f t="shared" si="148"/>
        <v>43.82968545082435</v>
      </c>
      <c r="GG11" s="88">
        <f>(GF11*GD$2)/15.68</f>
        <v>31.509620740904833</v>
      </c>
      <c r="GH11" s="72">
        <f t="shared" si="38"/>
        <v>0.11666666666666665</v>
      </c>
      <c r="GI11" s="72">
        <f t="shared" si="39"/>
        <v>343.20685761389132</v>
      </c>
      <c r="GJ11">
        <f t="shared" si="40"/>
        <v>-1.0791812460476249</v>
      </c>
      <c r="GK11">
        <f t="shared" si="41"/>
        <v>0.56192607032987785</v>
      </c>
      <c r="GL11" s="61"/>
      <c r="GM11">
        <v>194.75689974940553</v>
      </c>
      <c r="GN11">
        <v>20</v>
      </c>
      <c r="GO11" s="22">
        <f t="shared" si="149"/>
        <v>0.33333333333333331</v>
      </c>
      <c r="GP11" s="100">
        <f t="shared" si="150"/>
        <v>16.814425062738099</v>
      </c>
      <c r="GQ11" s="100">
        <f t="shared" si="151"/>
        <v>0.14737938113959184</v>
      </c>
      <c r="GR11" s="100">
        <f t="shared" si="152"/>
        <v>0.28430232828468777</v>
      </c>
      <c r="GS11" s="52">
        <f t="shared" si="42"/>
        <v>85.692865218528269</v>
      </c>
      <c r="GT11" s="72">
        <f t="shared" si="43"/>
        <v>0.46666666666666667</v>
      </c>
      <c r="GU11" s="88">
        <f>(GS11*GR$2)/15.68</f>
        <v>61.605499913221863</v>
      </c>
      <c r="GV11" s="52">
        <f t="shared" si="44"/>
        <v>110.12091077295199</v>
      </c>
      <c r="GW11">
        <f t="shared" si="45"/>
        <v>-0.47712125471966244</v>
      </c>
      <c r="GX11">
        <f t="shared" si="46"/>
        <v>1.22568202203132</v>
      </c>
      <c r="GY11" s="61"/>
      <c r="GZ11">
        <v>75.23961722390672</v>
      </c>
      <c r="HA11">
        <v>20</v>
      </c>
      <c r="HB11" s="22">
        <f t="shared" si="153"/>
        <v>0.33333333333333331</v>
      </c>
      <c r="HC11" s="100">
        <f t="shared" si="154"/>
        <v>7.2263667987686544</v>
      </c>
      <c r="HD11" s="100">
        <f t="shared" si="155"/>
        <v>0.14290711286788899</v>
      </c>
      <c r="HE11" s="100">
        <f t="shared" si="156"/>
        <v>0.40977722937112887</v>
      </c>
      <c r="HF11" s="52">
        <f t="shared" si="47"/>
        <v>33.037201355037261</v>
      </c>
      <c r="HG11" s="52">
        <f t="shared" si="48"/>
        <v>41.455863646000417</v>
      </c>
      <c r="HH11" s="88">
        <f>(HF11*HE$2)/15.68</f>
        <v>16.467878497867012</v>
      </c>
      <c r="HI11">
        <f t="shared" si="49"/>
        <v>-0.47712125471966244</v>
      </c>
      <c r="HJ11">
        <f t="shared" si="50"/>
        <v>0.85892000188163731</v>
      </c>
      <c r="HK11" s="61"/>
      <c r="HL11">
        <v>112.61105629555207</v>
      </c>
      <c r="HM11">
        <v>20</v>
      </c>
      <c r="HN11" s="22">
        <f t="shared" si="157"/>
        <v>0.33333333333333331</v>
      </c>
      <c r="HO11" s="100">
        <f t="shared" si="158"/>
        <v>9.8876246747371717</v>
      </c>
      <c r="HP11" s="100">
        <f t="shared" si="159"/>
        <v>0.14141233020243527</v>
      </c>
      <c r="HQ11" s="100">
        <f t="shared" si="160"/>
        <v>0.36812929622165885</v>
      </c>
      <c r="HR11" s="52">
        <f t="shared" si="51"/>
        <v>52.692643573081142</v>
      </c>
      <c r="HS11" s="52">
        <f t="shared" si="52"/>
        <v>67.011766982665733</v>
      </c>
      <c r="HT11" s="88">
        <f>(HR11*HQ$2)/15.68</f>
        <v>30.066403232315722</v>
      </c>
      <c r="HU11">
        <f t="shared" si="53"/>
        <v>-0.47712125471966244</v>
      </c>
      <c r="HV11">
        <f t="shared" si="54"/>
        <v>0.99509197263306748</v>
      </c>
      <c r="HW11" s="61"/>
      <c r="HX11">
        <v>118.5</v>
      </c>
      <c r="HY11">
        <v>20</v>
      </c>
      <c r="HZ11" s="22">
        <f t="shared" si="161"/>
        <v>0.33333333333333331</v>
      </c>
      <c r="IA11" s="100">
        <f t="shared" si="162"/>
        <v>11.589757268604961</v>
      </c>
      <c r="IB11" s="100">
        <f t="shared" si="163"/>
        <v>0.12826388492201585</v>
      </c>
      <c r="IC11" s="100">
        <f t="shared" si="164"/>
        <v>0.29452538660772426</v>
      </c>
      <c r="ID11" s="52">
        <f t="shared" si="55"/>
        <v>56.489232396983283</v>
      </c>
      <c r="IE11" s="52">
        <f t="shared" si="56"/>
        <v>101.66694470130426</v>
      </c>
      <c r="IF11" s="88">
        <f>(ID11*IC$2)/15.68</f>
        <v>35.476715810359984</v>
      </c>
      <c r="IG11">
        <f t="shared" si="57"/>
        <v>-0.47712125471966244</v>
      </c>
      <c r="IH11">
        <f t="shared" si="58"/>
        <v>1.0640743403631345</v>
      </c>
      <c r="II11" s="61"/>
      <c r="IJ11">
        <v>134.51486906658312</v>
      </c>
      <c r="IK11">
        <v>20</v>
      </c>
      <c r="IL11" s="22">
        <f t="shared" si="165"/>
        <v>0.33333333333333331</v>
      </c>
      <c r="IM11" s="100">
        <f t="shared" si="166"/>
        <v>11.392543576627766</v>
      </c>
      <c r="IN11" s="100">
        <f t="shared" si="167"/>
        <v>0.11434203889012798</v>
      </c>
      <c r="IO11" s="100">
        <f t="shared" si="168"/>
        <v>0.2787168663448466</v>
      </c>
      <c r="IP11" s="52">
        <f t="shared" si="59"/>
        <v>56.228693449639607</v>
      </c>
      <c r="IQ11" s="52">
        <f t="shared" si="60"/>
        <v>114.17895565562331</v>
      </c>
      <c r="IR11" s="88">
        <f>(IP11*IO$2)/15.68</f>
        <v>40.423397684261069</v>
      </c>
      <c r="IS11">
        <f t="shared" si="169"/>
        <v>-0.47712125471966244</v>
      </c>
      <c r="IT11">
        <f t="shared" si="170"/>
        <v>1.0566206984397208</v>
      </c>
      <c r="IU11" s="61"/>
      <c r="IV11"/>
      <c r="JA11"/>
      <c r="JB11"/>
      <c r="JC11"/>
    </row>
    <row r="12" spans="1:265" x14ac:dyDescent="0.25">
      <c r="A12" s="87">
        <v>11</v>
      </c>
      <c r="B12" s="87" t="s">
        <v>56</v>
      </c>
      <c r="C12" s="87" t="s">
        <v>58</v>
      </c>
      <c r="D12" s="77">
        <v>100</v>
      </c>
      <c r="E12" s="4">
        <v>804.39</v>
      </c>
      <c r="F12" s="100">
        <v>0</v>
      </c>
      <c r="G12" s="90">
        <v>3.8249999999999997</v>
      </c>
      <c r="H12" s="94">
        <v>69.285054344716343</v>
      </c>
      <c r="I12" s="94">
        <v>234.06706734596133</v>
      </c>
      <c r="J12" s="94">
        <v>1.3456470044495368</v>
      </c>
      <c r="K12" s="94">
        <v>21.203293566752421</v>
      </c>
      <c r="M12" s="49">
        <v>17.613914953808536</v>
      </c>
      <c r="N12" s="49">
        <v>6</v>
      </c>
      <c r="O12" s="22">
        <f t="shared" si="61"/>
        <v>0.1</v>
      </c>
      <c r="P12" s="100">
        <f t="shared" si="62"/>
        <v>1.4591926894050649</v>
      </c>
      <c r="Q12" s="100">
        <f t="shared" si="63"/>
        <v>2.1581024518076124E-2</v>
      </c>
      <c r="R12" s="100">
        <f t="shared" si="64"/>
        <v>0.32872474851740474</v>
      </c>
      <c r="S12" s="100">
        <f t="shared" si="65"/>
        <v>0.11666666666666665</v>
      </c>
      <c r="T12" s="100">
        <f t="shared" si="66"/>
        <v>16.335494054561632</v>
      </c>
      <c r="U12" s="88">
        <f>(T12*R$2)/15.68</f>
        <v>8.1426670619644721</v>
      </c>
      <c r="V12" s="72">
        <f t="shared" si="0"/>
        <v>0.13333333333333333</v>
      </c>
      <c r="W12" s="72">
        <f t="shared" si="1"/>
        <v>-119.65743149537197</v>
      </c>
      <c r="X12">
        <f t="shared" si="67"/>
        <v>-1</v>
      </c>
      <c r="Y12">
        <f t="shared" si="68"/>
        <v>0.16411264516266261</v>
      </c>
      <c r="Z12" s="61"/>
      <c r="AA12" s="49">
        <v>20.71834935510066</v>
      </c>
      <c r="AB12" s="49">
        <v>6</v>
      </c>
      <c r="AC12" s="22">
        <f t="shared" si="69"/>
        <v>0.1</v>
      </c>
      <c r="AD12" s="100">
        <f t="shared" si="70"/>
        <v>1.9379243620896698</v>
      </c>
      <c r="AE12" s="100">
        <f t="shared" si="71"/>
        <v>1.7974469200662375E-2</v>
      </c>
      <c r="AF12" s="100">
        <f t="shared" si="72"/>
        <v>0.3077976013122134</v>
      </c>
      <c r="AG12" s="100">
        <f t="shared" si="73"/>
        <v>0.11666666666666665</v>
      </c>
      <c r="AH12" s="100">
        <f t="shared" si="74"/>
        <v>22.619914434240933</v>
      </c>
      <c r="AI12" s="88">
        <f>(AH12*AF$2)/15.68</f>
        <v>12.906914938080769</v>
      </c>
      <c r="AJ12" s="72">
        <f t="shared" si="2"/>
        <v>0.13333333333333333</v>
      </c>
      <c r="AK12" s="72">
        <f t="shared" si="3"/>
        <v>-41.649743792304996</v>
      </c>
      <c r="AL12">
        <f t="shared" si="4"/>
        <v>-1</v>
      </c>
      <c r="AM12">
        <f t="shared" si="5"/>
        <v>0.28733682236999541</v>
      </c>
      <c r="AN12" s="61"/>
      <c r="AO12" s="49">
        <v>18.006943105369107</v>
      </c>
      <c r="AP12" s="49">
        <v>6</v>
      </c>
      <c r="AQ12" s="22">
        <f t="shared" si="75"/>
        <v>0.1</v>
      </c>
      <c r="AR12" s="100">
        <f t="shared" si="76"/>
        <v>1.4827851700732135</v>
      </c>
      <c r="AS12" s="100">
        <f t="shared" si="77"/>
        <v>1.5983743928396067E-2</v>
      </c>
      <c r="AT12" s="100">
        <f t="shared" si="78"/>
        <v>0.25993921538121889</v>
      </c>
      <c r="AU12" s="100">
        <f t="shared" si="79"/>
        <v>0.11666666666666665</v>
      </c>
      <c r="AV12" s="100">
        <f t="shared" si="80"/>
        <v>13.569804581598053</v>
      </c>
      <c r="AW12" s="88">
        <f>(AV12*AU$2)/15.68</f>
        <v>8.5221922889712332</v>
      </c>
      <c r="AX12" s="72">
        <f t="shared" si="6"/>
        <v>0.13333333333333333</v>
      </c>
      <c r="AY12" s="72">
        <f t="shared" si="7"/>
        <v>74.625230140991178</v>
      </c>
      <c r="AZ12">
        <f t="shared" si="8"/>
        <v>-1</v>
      </c>
      <c r="BA12">
        <f t="shared" si="9"/>
        <v>0.17107823382665369</v>
      </c>
      <c r="BB12" s="61"/>
      <c r="BC12" s="49">
        <v>40.549352645880795</v>
      </c>
      <c r="BD12" s="49">
        <v>6</v>
      </c>
      <c r="BE12" s="22">
        <f t="shared" si="81"/>
        <v>0.1</v>
      </c>
      <c r="BF12" s="100">
        <f t="shared" si="82"/>
        <v>3.8766111516138428</v>
      </c>
      <c r="BG12" s="100">
        <f t="shared" si="83"/>
        <v>0.12456784031520028</v>
      </c>
      <c r="BH12" s="100">
        <f t="shared" si="84"/>
        <v>0.37049849051866451</v>
      </c>
      <c r="BI12" s="100">
        <f t="shared" si="85"/>
        <v>0.11666666666666665</v>
      </c>
      <c r="BJ12" s="100">
        <f t="shared" si="86"/>
        <v>45.772933705639666</v>
      </c>
      <c r="BK12" s="88">
        <f>(BJ12*BH$2)/15.68</f>
        <v>22.816191439910344</v>
      </c>
      <c r="BL12" s="72">
        <f t="shared" si="10"/>
        <v>0.13333333333333333</v>
      </c>
      <c r="BM12" s="72">
        <f t="shared" si="11"/>
        <v>175.38522193659691</v>
      </c>
      <c r="BN12">
        <f t="shared" si="12"/>
        <v>-1</v>
      </c>
      <c r="BO12">
        <f t="shared" si="13"/>
        <v>0.58845224073439151</v>
      </c>
      <c r="BP12" s="61"/>
      <c r="BQ12" s="49">
        <v>37.583240945932268</v>
      </c>
      <c r="BR12" s="49">
        <v>6</v>
      </c>
      <c r="BS12" s="22">
        <f t="shared" si="87"/>
        <v>0.1</v>
      </c>
      <c r="BT12" s="100">
        <f t="shared" si="88"/>
        <v>3.651339837358619</v>
      </c>
      <c r="BU12" s="100">
        <f t="shared" si="89"/>
        <v>0.10139824321308898</v>
      </c>
      <c r="BV12" s="100">
        <f t="shared" si="90"/>
        <v>0.35341723036070788</v>
      </c>
      <c r="BW12" s="100">
        <f t="shared" si="91"/>
        <v>0.11666666666666665</v>
      </c>
      <c r="BX12" s="100">
        <f t="shared" si="92"/>
        <v>36.655505304592104</v>
      </c>
      <c r="BY12" s="88">
        <f>(BX12*BV$2)/15.68</f>
        <v>20.915617976987942</v>
      </c>
      <c r="BZ12" s="72">
        <f t="shared" si="14"/>
        <v>0.13333333333333333</v>
      </c>
      <c r="CA12" s="72">
        <f t="shared" si="15"/>
        <v>171.13898185455494</v>
      </c>
      <c r="CB12">
        <f t="shared" si="16"/>
        <v>-1</v>
      </c>
      <c r="CC12">
        <f t="shared" si="17"/>
        <v>0.56245225546990218</v>
      </c>
      <c r="CD12" s="61"/>
      <c r="CE12" s="49">
        <v>54.509173539873082</v>
      </c>
      <c r="CF12" s="49">
        <v>6</v>
      </c>
      <c r="CG12" s="22">
        <f t="shared" si="93"/>
        <v>0.1</v>
      </c>
      <c r="CH12" s="100">
        <f t="shared" si="94"/>
        <v>5.1849304232733839</v>
      </c>
      <c r="CI12" s="100">
        <f t="shared" si="95"/>
        <v>9.1851256240481211E-2</v>
      </c>
      <c r="CJ12" s="100">
        <f t="shared" si="96"/>
        <v>0.331063530849734</v>
      </c>
      <c r="CK12" s="100">
        <f t="shared" si="97"/>
        <v>0.11666666666666665</v>
      </c>
      <c r="CL12" s="100">
        <f t="shared" si="98"/>
        <v>49.916948207859058</v>
      </c>
      <c r="CM12" s="88">
        <f>(CL12*CJ$2)/15.68</f>
        <v>31.34914939621742</v>
      </c>
      <c r="CN12" s="72">
        <f t="shared" si="18"/>
        <v>0.13333333333333333</v>
      </c>
      <c r="CO12" s="72">
        <f t="shared" si="19"/>
        <v>342.92126163425195</v>
      </c>
      <c r="CP12">
        <f t="shared" si="99"/>
        <v>-1</v>
      </c>
      <c r="CQ12">
        <f t="shared" si="100"/>
        <v>0.71474293295434088</v>
      </c>
      <c r="CR12" s="61"/>
      <c r="CS12" s="49">
        <v>37.656340767525464</v>
      </c>
      <c r="CT12" s="49">
        <v>6</v>
      </c>
      <c r="CU12" s="22">
        <f t="shared" si="101"/>
        <v>0.1</v>
      </c>
      <c r="CV12" s="100">
        <f t="shared" si="102"/>
        <v>3.5897369654457068</v>
      </c>
      <c r="CW12" s="100">
        <f t="shared" si="103"/>
        <v>6.8879118282654292E-2</v>
      </c>
      <c r="CX12" s="100">
        <f t="shared" si="104"/>
        <v>0.36434356478404245</v>
      </c>
      <c r="CY12" s="100">
        <f t="shared" si="105"/>
        <v>0.11666666666666665</v>
      </c>
      <c r="CZ12" s="100">
        <f t="shared" si="106"/>
        <v>41.460281622771397</v>
      </c>
      <c r="DA12" s="88">
        <f>(CZ12*CX$2)/15.68</f>
        <v>20.66648663468116</v>
      </c>
      <c r="DB12" s="72">
        <f t="shared" si="20"/>
        <v>0.13333333333333333</v>
      </c>
      <c r="DC12" s="72">
        <f t="shared" si="21"/>
        <v>211.48258914334394</v>
      </c>
      <c r="DD12">
        <f t="shared" si="22"/>
        <v>-1</v>
      </c>
      <c r="DE12">
        <f t="shared" si="23"/>
        <v>0.55506262722996602</v>
      </c>
      <c r="DF12" s="61"/>
      <c r="DG12" s="49">
        <v>47.712681752339179</v>
      </c>
      <c r="DH12" s="49">
        <v>6</v>
      </c>
      <c r="DI12" s="22">
        <f t="shared" si="107"/>
        <v>0.1</v>
      </c>
      <c r="DJ12" s="100">
        <f t="shared" si="108"/>
        <v>4.1634102750732271</v>
      </c>
      <c r="DK12" s="100">
        <f t="shared" si="109"/>
        <v>5.8325319229792887E-2</v>
      </c>
      <c r="DL12" s="100">
        <f t="shared" si="110"/>
        <v>0.28672358919291557</v>
      </c>
      <c r="DM12" s="100">
        <f t="shared" si="111"/>
        <v>0.11666666666666665</v>
      </c>
      <c r="DN12" s="100">
        <f t="shared" si="112"/>
        <v>50.802657135759596</v>
      </c>
      <c r="DO12" s="88">
        <f>(DN12*DL$2)/15.68</f>
        <v>28.987977659506782</v>
      </c>
      <c r="DP12" s="72">
        <f t="shared" si="24"/>
        <v>0.13333333333333333</v>
      </c>
      <c r="DQ12" s="72">
        <f t="shared" si="25"/>
        <v>162.12860399074276</v>
      </c>
      <c r="DR12">
        <f t="shared" si="26"/>
        <v>-1</v>
      </c>
      <c r="DS12">
        <f t="shared" si="27"/>
        <v>0.61944920969073314</v>
      </c>
      <c r="DT12" s="61"/>
      <c r="DU12" s="49">
        <v>43.289721643826724</v>
      </c>
      <c r="DV12" s="49">
        <v>6</v>
      </c>
      <c r="DW12" s="22">
        <f t="shared" si="113"/>
        <v>0.1</v>
      </c>
      <c r="DX12" s="100">
        <f t="shared" si="114"/>
        <v>3.8544850542094848</v>
      </c>
      <c r="DY12" s="100">
        <f t="shared" si="115"/>
        <v>5.2625556134874837E-2</v>
      </c>
      <c r="DZ12" s="100">
        <f t="shared" si="116"/>
        <v>0.24737237424282738</v>
      </c>
      <c r="EA12" s="100">
        <f t="shared" si="117"/>
        <v>0.11666666666666665</v>
      </c>
      <c r="EB12" s="100">
        <f t="shared" si="118"/>
        <v>55.654411513753566</v>
      </c>
      <c r="EC12" s="88">
        <f>(EB12*DZ$2)/15.68</f>
        <v>34.952426455200047</v>
      </c>
      <c r="ED12" s="72">
        <f t="shared" si="28"/>
        <v>0.13333333333333333</v>
      </c>
      <c r="EE12" s="72">
        <f t="shared" si="29"/>
        <v>134.97623754498019</v>
      </c>
      <c r="EF12">
        <f t="shared" si="30"/>
        <v>-1</v>
      </c>
      <c r="EG12">
        <f t="shared" si="31"/>
        <v>0.58596636603074448</v>
      </c>
      <c r="EH12" s="61"/>
      <c r="EI12" s="49">
        <v>34.590461112855955</v>
      </c>
      <c r="EJ12">
        <v>6</v>
      </c>
      <c r="EK12" s="22">
        <f t="shared" si="119"/>
        <v>0.1</v>
      </c>
      <c r="EL12" s="100">
        <f t="shared" si="120"/>
        <v>4.3162541942670272</v>
      </c>
      <c r="EM12" s="100">
        <f t="shared" si="121"/>
        <v>8.276594860852754E-2</v>
      </c>
      <c r="EN12" s="100">
        <f t="shared" si="122"/>
        <v>0.20092353037307603</v>
      </c>
      <c r="EO12" s="100">
        <f t="shared" si="123"/>
        <v>0.11666666666666665</v>
      </c>
      <c r="EP12" s="100">
        <f t="shared" si="124"/>
        <v>48.572309196076255</v>
      </c>
      <c r="EQ12" s="88">
        <f>(EP12*EN$2)/15.68</f>
        <v>24.211581290006944</v>
      </c>
      <c r="ER12" s="72">
        <f t="shared" si="32"/>
        <v>0.13333333333333333</v>
      </c>
      <c r="ES12" s="72">
        <f t="shared" si="33"/>
        <v>-111.01523480513973</v>
      </c>
      <c r="ET12">
        <f t="shared" si="125"/>
        <v>-1</v>
      </c>
      <c r="EU12">
        <f t="shared" si="126"/>
        <v>0.63510701337804709</v>
      </c>
      <c r="EV12" s="61"/>
      <c r="EW12">
        <v>44.679413604030209</v>
      </c>
      <c r="EX12">
        <v>6</v>
      </c>
      <c r="EY12" s="22">
        <f t="shared" si="127"/>
        <v>0.1</v>
      </c>
      <c r="EZ12" s="100">
        <f t="shared" si="128"/>
        <v>5.5544466743781262</v>
      </c>
      <c r="FA12" s="100">
        <f t="shared" si="129"/>
        <v>7.4313694207573375E-2</v>
      </c>
      <c r="FB12" s="100">
        <f t="shared" si="130"/>
        <v>0.25197433316190165</v>
      </c>
      <c r="FC12" s="100">
        <f t="shared" si="131"/>
        <v>0.11666666666666665</v>
      </c>
      <c r="FD12" s="100">
        <f t="shared" si="132"/>
        <v>61.631154247444215</v>
      </c>
      <c r="FE12" s="88">
        <f>(FD12*FB$2)/15.68</f>
        <v>30.720954505895584</v>
      </c>
      <c r="FF12" s="72">
        <f t="shared" si="34"/>
        <v>0.13333333333333333</v>
      </c>
      <c r="FG12" s="72">
        <f t="shared" si="35"/>
        <v>167.58110882904515</v>
      </c>
      <c r="FH12">
        <f t="shared" si="133"/>
        <v>-1</v>
      </c>
      <c r="FI12">
        <f t="shared" si="134"/>
        <v>0.74464080166872215</v>
      </c>
      <c r="FJ12" s="61"/>
      <c r="FK12">
        <v>44.52527372178637</v>
      </c>
      <c r="FL12">
        <v>6</v>
      </c>
      <c r="FM12" s="22">
        <f t="shared" si="135"/>
        <v>0.1</v>
      </c>
      <c r="FN12" s="100">
        <f t="shared" si="136"/>
        <v>5.5484589923470207</v>
      </c>
      <c r="FO12" s="100">
        <f t="shared" si="137"/>
        <v>7.9877722811248983E-2</v>
      </c>
      <c r="FP12" s="100">
        <f t="shared" si="138"/>
        <v>0.26780676009513604</v>
      </c>
      <c r="FQ12" s="100">
        <f t="shared" si="139"/>
        <v>0.11666666666666665</v>
      </c>
      <c r="FR12" s="100">
        <f t="shared" si="140"/>
        <v>58.045510263938802</v>
      </c>
      <c r="FS12" s="88">
        <f>(FR12*FP$2)/15.68</f>
        <v>28.933637571194886</v>
      </c>
      <c r="FT12" s="72">
        <f t="shared" si="36"/>
        <v>0.13333333333333333</v>
      </c>
      <c r="FU12" s="72">
        <f t="shared" si="37"/>
        <v>107.88952991870387</v>
      </c>
      <c r="FV12">
        <f t="shared" si="141"/>
        <v>-1</v>
      </c>
      <c r="FW12">
        <f t="shared" si="142"/>
        <v>0.74417238059127577</v>
      </c>
      <c r="FX12" s="61"/>
      <c r="FY12" s="49">
        <v>45.069390943299865</v>
      </c>
      <c r="FZ12">
        <v>6</v>
      </c>
      <c r="GA12" s="22">
        <f t="shared" si="143"/>
        <v>0.1</v>
      </c>
      <c r="GB12" s="100">
        <f t="shared" si="144"/>
        <v>4.2602328811231285</v>
      </c>
      <c r="GC12" s="100">
        <f t="shared" si="145"/>
        <v>7.4870711383193081E-2</v>
      </c>
      <c r="GD12" s="100">
        <f t="shared" si="146"/>
        <v>0.31729724880899318</v>
      </c>
      <c r="GE12" s="100">
        <f t="shared" si="147"/>
        <v>0.11666666666666665</v>
      </c>
      <c r="GF12" s="100">
        <f t="shared" si="148"/>
        <v>58.131484633524295</v>
      </c>
      <c r="GG12" s="88">
        <f>(GF12*GD$2)/15.68</f>
        <v>41.791334230842331</v>
      </c>
      <c r="GH12" s="72">
        <f t="shared" si="38"/>
        <v>0.13333333333333333</v>
      </c>
      <c r="GI12" s="72">
        <f t="shared" si="39"/>
        <v>-429.96592019635443</v>
      </c>
      <c r="GJ12">
        <f t="shared" si="40"/>
        <v>-1</v>
      </c>
      <c r="GK12">
        <f t="shared" si="41"/>
        <v>0.62943333999998086</v>
      </c>
      <c r="GL12" s="61"/>
      <c r="GM12">
        <v>260.1734998034965</v>
      </c>
      <c r="GN12">
        <v>24</v>
      </c>
      <c r="GO12" s="22">
        <f t="shared" si="149"/>
        <v>0.4</v>
      </c>
      <c r="GP12" s="100">
        <f t="shared" si="150"/>
        <v>22.462196827866432</v>
      </c>
      <c r="GQ12" s="100">
        <f t="shared" si="151"/>
        <v>0.17685525736751023</v>
      </c>
      <c r="GR12" s="100">
        <f t="shared" si="152"/>
        <v>0.30340344110969208</v>
      </c>
      <c r="GS12" s="52">
        <f t="shared" si="42"/>
        <v>91.893094344648475</v>
      </c>
      <c r="GT12" s="72">
        <f t="shared" si="43"/>
        <v>0.53333333333333333</v>
      </c>
      <c r="GU12" s="88">
        <f>(GS12*GR$2)/15.68</f>
        <v>66.062909686101818</v>
      </c>
      <c r="GV12" s="52">
        <f t="shared" si="44"/>
        <v>112.1844859442574</v>
      </c>
      <c r="GW12">
        <f t="shared" si="45"/>
        <v>-0.3979400086720376</v>
      </c>
      <c r="GX12">
        <f t="shared" si="46"/>
        <v>1.3514522284866142</v>
      </c>
      <c r="GY12" s="61"/>
      <c r="GZ12">
        <v>96.105410877848087</v>
      </c>
      <c r="HA12">
        <v>24</v>
      </c>
      <c r="HB12" s="22">
        <f t="shared" si="153"/>
        <v>0.4</v>
      </c>
      <c r="HC12" s="100">
        <f t="shared" si="154"/>
        <v>9.2304157832561682</v>
      </c>
      <c r="HD12" s="100">
        <f t="shared" si="155"/>
        <v>0.17148853544146678</v>
      </c>
      <c r="HE12" s="100">
        <f t="shared" si="156"/>
        <v>0.41618837092796723</v>
      </c>
      <c r="HF12" s="52">
        <f t="shared" si="47"/>
        <v>36.362444800704893</v>
      </c>
      <c r="HG12" s="52">
        <f t="shared" si="48"/>
        <v>46.308344814551255</v>
      </c>
      <c r="HH12" s="88">
        <f>(HF12*HE$2)/15.68</f>
        <v>18.125394957890457</v>
      </c>
      <c r="HI12">
        <f t="shared" si="49"/>
        <v>-0.3979400086720376</v>
      </c>
      <c r="HJ12">
        <f t="shared" si="50"/>
        <v>0.96522126422275145</v>
      </c>
      <c r="HK12" s="61"/>
      <c r="HL12">
        <v>151.61876532936154</v>
      </c>
      <c r="HM12">
        <v>24</v>
      </c>
      <c r="HN12" s="22">
        <f t="shared" si="157"/>
        <v>0.4</v>
      </c>
      <c r="HO12" s="100">
        <f t="shared" si="158"/>
        <v>13.312631055419677</v>
      </c>
      <c r="HP12" s="100">
        <f t="shared" si="159"/>
        <v>0.16969479624292233</v>
      </c>
      <c r="HQ12" s="100">
        <f t="shared" si="160"/>
        <v>0.37922748786093075</v>
      </c>
      <c r="HR12" s="52">
        <f t="shared" si="51"/>
        <v>55.645603542468407</v>
      </c>
      <c r="HS12" s="52">
        <f t="shared" si="52"/>
        <v>91.66121973916303</v>
      </c>
      <c r="HT12" s="88">
        <f>(HR12*HQ$2)/15.68</f>
        <v>31.751361115389962</v>
      </c>
      <c r="HU12">
        <f t="shared" si="53"/>
        <v>-0.3979400086720376</v>
      </c>
      <c r="HV12">
        <f t="shared" si="54"/>
        <v>1.1242638961905449</v>
      </c>
      <c r="HW12" s="61"/>
      <c r="HX12">
        <v>155.00322577288512</v>
      </c>
      <c r="HY12">
        <v>24</v>
      </c>
      <c r="HZ12" s="22">
        <f t="shared" si="161"/>
        <v>0.4</v>
      </c>
      <c r="IA12" s="100">
        <f t="shared" si="162"/>
        <v>15.159913608088701</v>
      </c>
      <c r="IB12" s="100">
        <f t="shared" si="163"/>
        <v>0.15391666190641903</v>
      </c>
      <c r="IC12" s="100">
        <f t="shared" si="164"/>
        <v>0.30446065818204077</v>
      </c>
      <c r="ID12" s="52">
        <f t="shared" si="55"/>
        <v>63.4494058900883</v>
      </c>
      <c r="IE12" s="52">
        <f t="shared" si="56"/>
        <v>79.864619849883866</v>
      </c>
      <c r="IF12" s="88">
        <f>(ID12*IC$2)/15.68</f>
        <v>39.847886855319587</v>
      </c>
      <c r="IG12">
        <f t="shared" si="57"/>
        <v>-0.3979400086720376</v>
      </c>
      <c r="IH12">
        <f t="shared" si="58"/>
        <v>1.1806967263859249</v>
      </c>
      <c r="II12" s="61"/>
      <c r="IJ12">
        <v>174.51790739061707</v>
      </c>
      <c r="IK12">
        <v>24</v>
      </c>
      <c r="IL12" s="22">
        <f t="shared" si="165"/>
        <v>0.4</v>
      </c>
      <c r="IM12" s="100">
        <f t="shared" si="166"/>
        <v>14.78054343468423</v>
      </c>
      <c r="IN12" s="100">
        <f t="shared" si="167"/>
        <v>0.1372104466681536</v>
      </c>
      <c r="IO12" s="100">
        <f t="shared" si="168"/>
        <v>0.28760795694033703</v>
      </c>
      <c r="IP12" s="52">
        <f t="shared" si="59"/>
        <v>64.480010925991422</v>
      </c>
      <c r="IQ12" s="52">
        <f t="shared" si="60"/>
        <v>73.725598191818435</v>
      </c>
      <c r="IR12" s="88">
        <f>(IP12*IO$2)/15.68</f>
        <v>46.355356392574258</v>
      </c>
      <c r="IS12">
        <f t="shared" si="169"/>
        <v>-0.3979400086720376</v>
      </c>
      <c r="IT12">
        <f t="shared" si="170"/>
        <v>1.1696904020118444</v>
      </c>
      <c r="IU12" s="61"/>
      <c r="IV12"/>
      <c r="JA12"/>
      <c r="JB12"/>
      <c r="JC12"/>
    </row>
    <row r="13" spans="1:265" x14ac:dyDescent="0.25">
      <c r="A13" s="87">
        <v>12</v>
      </c>
      <c r="B13" s="87" t="s">
        <v>57</v>
      </c>
      <c r="C13" s="87" t="s">
        <v>58</v>
      </c>
      <c r="D13" s="77">
        <v>100</v>
      </c>
      <c r="E13" s="4">
        <v>802.48</v>
      </c>
      <c r="F13" s="100">
        <v>0</v>
      </c>
      <c r="G13" s="90">
        <v>4.2240000000000002</v>
      </c>
      <c r="H13" s="94">
        <v>66.229855810660922</v>
      </c>
      <c r="I13" s="94">
        <v>211.93974999827464</v>
      </c>
      <c r="J13" s="94">
        <v>1.2519135058006092</v>
      </c>
      <c r="K13" s="94">
        <v>20.512914080644087</v>
      </c>
      <c r="M13" s="49">
        <v>18.828170383762732</v>
      </c>
      <c r="N13" s="49">
        <v>7</v>
      </c>
      <c r="O13" s="22">
        <f t="shared" si="61"/>
        <v>0.11666666666666667</v>
      </c>
      <c r="P13" s="100">
        <f t="shared" si="62"/>
        <v>1.5597854679614558</v>
      </c>
      <c r="Q13" s="100">
        <f t="shared" si="63"/>
        <v>2.517786193775548E-2</v>
      </c>
      <c r="R13" s="100">
        <f t="shared" si="64"/>
        <v>0.32886746360886371</v>
      </c>
      <c r="S13" s="100">
        <f t="shared" si="65"/>
        <v>0.13333333333333333</v>
      </c>
      <c r="T13" s="100">
        <f t="shared" si="66"/>
        <v>20.722355307719788</v>
      </c>
      <c r="U13" s="88">
        <f>(T13*R$2)/15.68</f>
        <v>10.329362518630148</v>
      </c>
      <c r="V13" s="72">
        <f t="shared" si="0"/>
        <v>0.15</v>
      </c>
      <c r="W13" s="72">
        <f t="shared" si="1"/>
        <v>-70.548939476939069</v>
      </c>
      <c r="X13">
        <f t="shared" si="67"/>
        <v>-0.93305321036938682</v>
      </c>
      <c r="Y13">
        <f t="shared" si="68"/>
        <v>0.19306486983682161</v>
      </c>
      <c r="Z13" s="61"/>
      <c r="AA13" s="49">
        <v>25.401771591761076</v>
      </c>
      <c r="AB13" s="49">
        <v>7</v>
      </c>
      <c r="AC13" s="22">
        <f t="shared" si="69"/>
        <v>0.11666666666666667</v>
      </c>
      <c r="AD13" s="100">
        <f t="shared" si="70"/>
        <v>2.3759958462034492</v>
      </c>
      <c r="AE13" s="100">
        <f t="shared" si="71"/>
        <v>2.097021406743944E-2</v>
      </c>
      <c r="AF13" s="100">
        <f t="shared" si="72"/>
        <v>0.30833503035491933</v>
      </c>
      <c r="AG13" s="100">
        <f t="shared" si="73"/>
        <v>0.13333333333333333</v>
      </c>
      <c r="AH13" s="100">
        <f t="shared" si="74"/>
        <v>19.604801860374756</v>
      </c>
      <c r="AI13" s="88">
        <f>(AH13*AF$2)/15.68</f>
        <v>11.186492801526633</v>
      </c>
      <c r="AJ13" s="72">
        <f t="shared" si="2"/>
        <v>0.15</v>
      </c>
      <c r="AK13" s="72">
        <f t="shared" si="3"/>
        <v>32.051431433041067</v>
      </c>
      <c r="AL13">
        <f t="shared" si="4"/>
        <v>-0.93305321036938682</v>
      </c>
      <c r="AM13">
        <f t="shared" si="5"/>
        <v>0.37584567706147165</v>
      </c>
      <c r="AN13" s="61"/>
      <c r="AO13" s="49">
        <v>22</v>
      </c>
      <c r="AP13" s="49">
        <v>7</v>
      </c>
      <c r="AQ13" s="22">
        <f t="shared" si="75"/>
        <v>0.11666666666666667</v>
      </c>
      <c r="AR13" s="100">
        <f t="shared" si="76"/>
        <v>1.8115942028985503</v>
      </c>
      <c r="AS13" s="100">
        <f t="shared" si="77"/>
        <v>1.8647701249795413E-2</v>
      </c>
      <c r="AT13" s="100">
        <f t="shared" si="78"/>
        <v>0.26028820458109303</v>
      </c>
      <c r="AU13" s="100">
        <f t="shared" si="79"/>
        <v>0.13333333333333333</v>
      </c>
      <c r="AV13" s="100">
        <f t="shared" si="80"/>
        <v>13.598184483572469</v>
      </c>
      <c r="AW13" s="88">
        <f>(AV13*AU$2)/15.68</f>
        <v>8.540015609883028</v>
      </c>
      <c r="AX13" s="72">
        <f t="shared" si="6"/>
        <v>0.15</v>
      </c>
      <c r="AY13" s="72">
        <f t="shared" si="7"/>
        <v>-0.67367771000013132</v>
      </c>
      <c r="AZ13">
        <f t="shared" si="8"/>
        <v>-0.93305321036938682</v>
      </c>
      <c r="BA13">
        <f t="shared" si="9"/>
        <v>0.25806092227080102</v>
      </c>
      <c r="BB13" s="61"/>
      <c r="BC13" s="49">
        <v>49.540387564087546</v>
      </c>
      <c r="BD13" s="49">
        <v>7</v>
      </c>
      <c r="BE13" s="22">
        <f t="shared" si="81"/>
        <v>0.11666666666666667</v>
      </c>
      <c r="BF13" s="100">
        <f t="shared" si="82"/>
        <v>4.736174719320033</v>
      </c>
      <c r="BG13" s="100">
        <f t="shared" si="83"/>
        <v>0.14532914703440034</v>
      </c>
      <c r="BH13" s="100">
        <f t="shared" si="84"/>
        <v>0.37915239619344709</v>
      </c>
      <c r="BI13" s="100">
        <f t="shared" si="85"/>
        <v>0.13333333333333333</v>
      </c>
      <c r="BJ13" s="100">
        <f t="shared" si="86"/>
        <v>44.344748043179216</v>
      </c>
      <c r="BK13" s="88">
        <f>(BJ13*BH$2)/15.68</f>
        <v>22.10429130923513</v>
      </c>
      <c r="BL13" s="72">
        <f t="shared" si="10"/>
        <v>0.15</v>
      </c>
      <c r="BM13" s="72">
        <f t="shared" si="11"/>
        <v>133.38755723022825</v>
      </c>
      <c r="BN13">
        <f t="shared" si="12"/>
        <v>-0.93305321036938682</v>
      </c>
      <c r="BO13">
        <f t="shared" si="13"/>
        <v>0.67542771530205514</v>
      </c>
      <c r="BP13" s="61"/>
      <c r="BQ13" s="49">
        <v>44.138985035906749</v>
      </c>
      <c r="BR13" s="49">
        <v>7</v>
      </c>
      <c r="BS13" s="22">
        <f t="shared" si="87"/>
        <v>0.11666666666666667</v>
      </c>
      <c r="BT13" s="100">
        <f t="shared" si="88"/>
        <v>4.288252699495458</v>
      </c>
      <c r="BU13" s="100">
        <f t="shared" si="89"/>
        <v>0.11829795041527047</v>
      </c>
      <c r="BV13" s="100">
        <f t="shared" si="90"/>
        <v>0.35893297606715846</v>
      </c>
      <c r="BW13" s="100">
        <f t="shared" si="91"/>
        <v>0.13333333333333333</v>
      </c>
      <c r="BX13" s="100">
        <f t="shared" si="92"/>
        <v>40.907379795007444</v>
      </c>
      <c r="BY13" s="88">
        <f>(BX13*BV$2)/15.68</f>
        <v>23.34173601270048</v>
      </c>
      <c r="BZ13" s="72">
        <f t="shared" si="14"/>
        <v>0.15</v>
      </c>
      <c r="CA13" s="72">
        <f t="shared" si="15"/>
        <v>-224.19976395011201</v>
      </c>
      <c r="CB13">
        <f t="shared" si="16"/>
        <v>-0.93305321036938682</v>
      </c>
      <c r="CC13">
        <f t="shared" si="17"/>
        <v>0.6322803696797743</v>
      </c>
      <c r="CD13" s="61"/>
      <c r="CE13" s="49">
        <v>63.001984095740987</v>
      </c>
      <c r="CF13" s="49">
        <v>7</v>
      </c>
      <c r="CG13" s="22">
        <f t="shared" si="93"/>
        <v>0.11666666666666667</v>
      </c>
      <c r="CH13" s="100">
        <f t="shared" si="94"/>
        <v>5.9927693423134203</v>
      </c>
      <c r="CI13" s="100">
        <f t="shared" si="95"/>
        <v>0.10715979894722807</v>
      </c>
      <c r="CJ13" s="100">
        <f t="shared" si="96"/>
        <v>0.33750572573062548</v>
      </c>
      <c r="CK13" s="100">
        <f t="shared" si="97"/>
        <v>0.13333333333333333</v>
      </c>
      <c r="CL13" s="100">
        <f t="shared" si="98"/>
        <v>58.497611234170932</v>
      </c>
      <c r="CM13" s="88">
        <f>(CL13*CJ$2)/15.68</f>
        <v>36.738030263098992</v>
      </c>
      <c r="CN13" s="72">
        <f t="shared" si="18"/>
        <v>0.15</v>
      </c>
      <c r="CO13" s="72">
        <f t="shared" si="19"/>
        <v>-212.42049190011747</v>
      </c>
      <c r="CP13">
        <f t="shared" si="99"/>
        <v>-0.93305321036938682</v>
      </c>
      <c r="CQ13">
        <f t="shared" si="100"/>
        <v>0.77762756231382713</v>
      </c>
      <c r="CR13" s="61"/>
      <c r="CS13" s="49">
        <v>44.181444068749045</v>
      </c>
      <c r="CT13" s="49">
        <v>7</v>
      </c>
      <c r="CU13" s="22">
        <f t="shared" si="101"/>
        <v>0.11666666666666667</v>
      </c>
      <c r="CV13" s="100">
        <f t="shared" si="102"/>
        <v>4.2117677853907569</v>
      </c>
      <c r="CW13" s="100">
        <f t="shared" si="103"/>
        <v>8.0358971329763343E-2</v>
      </c>
      <c r="CX13" s="100">
        <f t="shared" si="104"/>
        <v>0.36754437686549729</v>
      </c>
      <c r="CY13" s="100">
        <f t="shared" si="105"/>
        <v>0.13333333333333333</v>
      </c>
      <c r="CZ13" s="100">
        <f t="shared" si="106"/>
        <v>42.675724456400303</v>
      </c>
      <c r="DA13" s="88">
        <f>(CZ13*CX$2)/15.68</f>
        <v>21.272341976064432</v>
      </c>
      <c r="DB13" s="72">
        <f t="shared" si="20"/>
        <v>0.15</v>
      </c>
      <c r="DC13" s="72">
        <f t="shared" si="21"/>
        <v>180.78129406791408</v>
      </c>
      <c r="DD13">
        <f t="shared" si="22"/>
        <v>-0.93305321036938682</v>
      </c>
      <c r="DE13">
        <f t="shared" si="23"/>
        <v>0.62446441847177858</v>
      </c>
      <c r="DF13" s="61"/>
      <c r="DG13" s="49">
        <v>55.682133579811754</v>
      </c>
      <c r="DH13" s="49">
        <v>7</v>
      </c>
      <c r="DI13" s="22">
        <f t="shared" si="107"/>
        <v>0.11666666666666667</v>
      </c>
      <c r="DJ13" s="100">
        <f t="shared" si="108"/>
        <v>4.8588249197043414</v>
      </c>
      <c r="DK13" s="100">
        <f t="shared" si="109"/>
        <v>6.80462057680917E-2</v>
      </c>
      <c r="DL13" s="100">
        <f t="shared" si="110"/>
        <v>0.28965328291825665</v>
      </c>
      <c r="DM13" s="100">
        <f t="shared" si="111"/>
        <v>0.13333333333333333</v>
      </c>
      <c r="DN13" s="100">
        <f t="shared" si="112"/>
        <v>53.463499429188573</v>
      </c>
      <c r="DO13" s="88">
        <f>(DN13*DL$2)/15.68</f>
        <v>30.506253303067499</v>
      </c>
      <c r="DP13" s="72">
        <f t="shared" si="24"/>
        <v>0.15</v>
      </c>
      <c r="DQ13" s="72">
        <f t="shared" si="25"/>
        <v>161.22547175467122</v>
      </c>
      <c r="DR13">
        <f t="shared" si="26"/>
        <v>-0.93305321036938682</v>
      </c>
      <c r="DS13">
        <f t="shared" si="27"/>
        <v>0.68653125021011352</v>
      </c>
      <c r="DT13" s="61"/>
      <c r="DU13" s="49">
        <v>55.226805085936306</v>
      </c>
      <c r="DV13" s="49">
        <v>7</v>
      </c>
      <c r="DW13" s="22">
        <f t="shared" si="113"/>
        <v>0.11666666666666667</v>
      </c>
      <c r="DX13" s="100">
        <f t="shared" si="114"/>
        <v>4.9173542058531128</v>
      </c>
      <c r="DY13" s="100">
        <f t="shared" si="115"/>
        <v>6.1396482157353979E-2</v>
      </c>
      <c r="DZ13" s="100">
        <f t="shared" si="116"/>
        <v>0.25139079909660389</v>
      </c>
      <c r="EA13" s="100">
        <f t="shared" si="117"/>
        <v>0.13333333333333333</v>
      </c>
      <c r="EB13" s="100">
        <f t="shared" si="118"/>
        <v>57.260491873763691</v>
      </c>
      <c r="EC13" s="88">
        <f>(EB13*DZ$2)/15.68</f>
        <v>35.961086939383271</v>
      </c>
      <c r="ED13" s="72">
        <f t="shared" si="28"/>
        <v>0.15</v>
      </c>
      <c r="EE13" s="72">
        <f t="shared" si="29"/>
        <v>242.33268151491882</v>
      </c>
      <c r="EF13">
        <f t="shared" si="30"/>
        <v>-0.93305321036938682</v>
      </c>
      <c r="EG13">
        <f t="shared" si="31"/>
        <v>0.69173149242825771</v>
      </c>
      <c r="EH13" s="61"/>
      <c r="EI13" s="49">
        <v>41.076148797081743</v>
      </c>
      <c r="EJ13">
        <v>7</v>
      </c>
      <c r="EK13" s="22">
        <f t="shared" si="119"/>
        <v>0.11666666666666667</v>
      </c>
      <c r="EL13" s="100">
        <f t="shared" si="120"/>
        <v>5.1255488890793295</v>
      </c>
      <c r="EM13" s="100">
        <f t="shared" si="121"/>
        <v>9.6560273376615463E-2</v>
      </c>
      <c r="EN13" s="100">
        <f t="shared" si="122"/>
        <v>0.20487002441515573</v>
      </c>
      <c r="EO13" s="100">
        <f t="shared" si="123"/>
        <v>0.13333333333333333</v>
      </c>
      <c r="EP13" s="100">
        <f t="shared" si="124"/>
        <v>46.726593084609632</v>
      </c>
      <c r="EQ13" s="88">
        <f>(EP13*EN$2)/15.68</f>
        <v>23.291556971404862</v>
      </c>
      <c r="ER13" s="72">
        <f t="shared" si="32"/>
        <v>0.15</v>
      </c>
      <c r="ES13" s="72">
        <f t="shared" si="33"/>
        <v>53.490727672625567</v>
      </c>
      <c r="ET13">
        <f t="shared" si="125"/>
        <v>-0.93305321036938682</v>
      </c>
      <c r="EU13">
        <f t="shared" si="126"/>
        <v>0.70974038031003239</v>
      </c>
      <c r="EV13" s="61"/>
      <c r="EW13">
        <v>51.742149162940649</v>
      </c>
      <c r="EX13">
        <v>7</v>
      </c>
      <c r="EY13" s="22">
        <f t="shared" si="127"/>
        <v>0.11666666666666667</v>
      </c>
      <c r="EZ13" s="100">
        <f t="shared" si="128"/>
        <v>6.4324704636980385</v>
      </c>
      <c r="FA13" s="100">
        <f t="shared" si="129"/>
        <v>8.6699309908835606E-2</v>
      </c>
      <c r="FB13" s="100">
        <f t="shared" si="130"/>
        <v>0.25609914864239119</v>
      </c>
      <c r="FC13" s="100">
        <f t="shared" si="131"/>
        <v>0.13333333333333333</v>
      </c>
      <c r="FD13" s="100">
        <f t="shared" si="132"/>
        <v>70.618481344004849</v>
      </c>
      <c r="FE13" s="88">
        <f>(FD13*FB$2)/15.68</f>
        <v>35.200819766158681</v>
      </c>
      <c r="FF13" s="72">
        <f t="shared" si="34"/>
        <v>0.15</v>
      </c>
      <c r="FG13" s="72">
        <f t="shared" si="35"/>
        <v>-213.31551133565935</v>
      </c>
      <c r="FH13">
        <f t="shared" si="133"/>
        <v>-0.93305321036938682</v>
      </c>
      <c r="FI13">
        <f t="shared" si="134"/>
        <v>0.80837780071488974</v>
      </c>
      <c r="FJ13" s="61"/>
      <c r="FK13">
        <v>52.021630116712032</v>
      </c>
      <c r="FL13">
        <v>7</v>
      </c>
      <c r="FM13" s="22">
        <f t="shared" si="135"/>
        <v>0.11666666666666667</v>
      </c>
      <c r="FN13" s="100">
        <f t="shared" si="136"/>
        <v>6.4826076807785906</v>
      </c>
      <c r="FO13" s="100">
        <f t="shared" si="137"/>
        <v>9.3190676613123802E-2</v>
      </c>
      <c r="FP13" s="100">
        <f t="shared" si="138"/>
        <v>0.27268668554526221</v>
      </c>
      <c r="FQ13" s="100">
        <f t="shared" si="139"/>
        <v>0.13333333333333333</v>
      </c>
      <c r="FR13" s="100">
        <f t="shared" si="140"/>
        <v>57.97525052099823</v>
      </c>
      <c r="FS13" s="88">
        <f>(FR13*FP$2)/15.68</f>
        <v>28.898615569857586</v>
      </c>
      <c r="FT13" s="72">
        <f t="shared" si="36"/>
        <v>0.15</v>
      </c>
      <c r="FU13" s="72">
        <f t="shared" si="37"/>
        <v>396.25258361624782</v>
      </c>
      <c r="FV13">
        <f t="shared" si="141"/>
        <v>-0.93305321036938682</v>
      </c>
      <c r="FW13">
        <f t="shared" si="142"/>
        <v>0.81174973944517548</v>
      </c>
      <c r="FX13" s="61"/>
      <c r="FY13" s="49">
        <v>54.037024344425184</v>
      </c>
      <c r="FZ13">
        <v>7</v>
      </c>
      <c r="GA13" s="22">
        <f t="shared" si="143"/>
        <v>0.11666666666666667</v>
      </c>
      <c r="GB13" s="100">
        <f t="shared" si="144"/>
        <v>5.1079081188336941</v>
      </c>
      <c r="GC13" s="100">
        <f t="shared" si="145"/>
        <v>8.7349163280391925E-2</v>
      </c>
      <c r="GD13" s="100">
        <f t="shared" si="146"/>
        <v>0.32317512673659998</v>
      </c>
      <c r="GE13" s="100">
        <f t="shared" si="147"/>
        <v>0.13333333333333333</v>
      </c>
      <c r="GF13" s="100">
        <f t="shared" si="148"/>
        <v>55.269914037954052</v>
      </c>
      <c r="GG13" s="88">
        <f>(GF13*GD$2)/15.68</f>
        <v>39.734121105484441</v>
      </c>
      <c r="GH13" s="72">
        <f t="shared" si="38"/>
        <v>0.15</v>
      </c>
      <c r="GI13" s="72">
        <f t="shared" si="39"/>
        <v>-213.10541340729</v>
      </c>
      <c r="GJ13">
        <f t="shared" si="40"/>
        <v>-0.93305321036938682</v>
      </c>
      <c r="GK13">
        <f t="shared" si="41"/>
        <v>0.70824307656271523</v>
      </c>
      <c r="GL13" s="61"/>
      <c r="GM13">
        <v>327.09784468871084</v>
      </c>
      <c r="GN13">
        <v>28</v>
      </c>
      <c r="GO13" s="22">
        <f t="shared" si="149"/>
        <v>0.46666666666666667</v>
      </c>
      <c r="GP13" s="100">
        <f t="shared" si="150"/>
        <v>28.240140425208537</v>
      </c>
      <c r="GQ13" s="100">
        <f t="shared" si="151"/>
        <v>0.2063311335954286</v>
      </c>
      <c r="GR13" s="100">
        <f t="shared" si="152"/>
        <v>0.32294480310855739</v>
      </c>
      <c r="GS13" s="52">
        <f t="shared" si="42"/>
        <v>100.37565332158853</v>
      </c>
      <c r="GT13" s="72">
        <f t="shared" si="43"/>
        <v>0.6</v>
      </c>
      <c r="GU13" s="88">
        <f>(GS13*GR$2)/15.68</f>
        <v>72.161110335422521</v>
      </c>
      <c r="GV13" s="52">
        <f t="shared" si="44"/>
        <v>75.267052143332776</v>
      </c>
      <c r="GW13">
        <f t="shared" si="45"/>
        <v>-0.33099321904142442</v>
      </c>
      <c r="GX13">
        <f t="shared" si="46"/>
        <v>1.4508668519315211</v>
      </c>
      <c r="GY13" s="61"/>
      <c r="GZ13">
        <v>121.10326172320876</v>
      </c>
      <c r="HA13">
        <v>28</v>
      </c>
      <c r="HB13" s="22">
        <f t="shared" si="153"/>
        <v>0.46666666666666667</v>
      </c>
      <c r="HC13" s="100">
        <f t="shared" si="154"/>
        <v>11.63132697944029</v>
      </c>
      <c r="HD13" s="100">
        <f t="shared" si="155"/>
        <v>0.20006995801504457</v>
      </c>
      <c r="HE13" s="100">
        <f t="shared" si="156"/>
        <v>0.42386911209910716</v>
      </c>
      <c r="HF13" s="52">
        <f t="shared" si="47"/>
        <v>38.564649841170649</v>
      </c>
      <c r="HG13" s="52">
        <f t="shared" si="48"/>
        <v>53.886353756834204</v>
      </c>
      <c r="HH13" s="88">
        <f>(HF13*HE$2)/15.68</f>
        <v>19.223116421765329</v>
      </c>
      <c r="HI13">
        <f t="shared" si="49"/>
        <v>-0.33099321904142442</v>
      </c>
      <c r="HJ13">
        <f t="shared" si="50"/>
        <v>1.0656292647691363</v>
      </c>
      <c r="HK13" s="61"/>
      <c r="HL13">
        <v>192.62723068143819</v>
      </c>
      <c r="HM13">
        <v>28</v>
      </c>
      <c r="HN13" s="22">
        <f t="shared" si="157"/>
        <v>0.46666666666666667</v>
      </c>
      <c r="HO13" s="100">
        <f t="shared" si="158"/>
        <v>16.913310484481325</v>
      </c>
      <c r="HP13" s="100">
        <f t="shared" si="159"/>
        <v>0.19797726228340939</v>
      </c>
      <c r="HQ13" s="100">
        <f t="shared" si="160"/>
        <v>0.39089492023731859</v>
      </c>
      <c r="HR13" s="52">
        <f t="shared" si="51"/>
        <v>61.627545837436571</v>
      </c>
      <c r="HS13" s="52">
        <f t="shared" si="52"/>
        <v>68.312184988443022</v>
      </c>
      <c r="HT13" s="88">
        <f>(HR13*HQ$2)/15.68</f>
        <v>35.164655210295443</v>
      </c>
      <c r="HU13">
        <f t="shared" si="53"/>
        <v>-0.33099321904142442</v>
      </c>
      <c r="HV13">
        <f t="shared" si="54"/>
        <v>1.2282286214610605</v>
      </c>
      <c r="HW13" s="61"/>
      <c r="HX13">
        <v>195.5102299113783</v>
      </c>
      <c r="HY13">
        <v>28</v>
      </c>
      <c r="HZ13" s="22">
        <f t="shared" si="161"/>
        <v>0.46666666666666667</v>
      </c>
      <c r="IA13" s="100">
        <f t="shared" si="162"/>
        <v>19.121654921536066</v>
      </c>
      <c r="IB13" s="100">
        <f t="shared" si="163"/>
        <v>0.17956943889082219</v>
      </c>
      <c r="IC13" s="100">
        <f t="shared" si="164"/>
        <v>0.31548565880203633</v>
      </c>
      <c r="ID13" s="52">
        <f t="shared" si="55"/>
        <v>70.044825023823847</v>
      </c>
      <c r="IE13" s="52">
        <f t="shared" si="56"/>
        <v>60.707818032938064</v>
      </c>
      <c r="IF13" s="88">
        <f>(ID13*IC$2)/15.68</f>
        <v>43.989982619931929</v>
      </c>
      <c r="IG13">
        <f t="shared" si="57"/>
        <v>-0.33099321904142442</v>
      </c>
      <c r="IH13">
        <f t="shared" si="58"/>
        <v>1.2815254764436657</v>
      </c>
      <c r="II13" s="61"/>
      <c r="IJ13">
        <v>223.03587155433092</v>
      </c>
      <c r="IK13">
        <v>28</v>
      </c>
      <c r="IL13" s="22">
        <f t="shared" si="165"/>
        <v>0.46666666666666667</v>
      </c>
      <c r="IM13" s="100">
        <f t="shared" si="166"/>
        <v>18.889702703246382</v>
      </c>
      <c r="IN13" s="100">
        <f t="shared" si="167"/>
        <v>0.16007885444617917</v>
      </c>
      <c r="IO13" s="100">
        <f t="shared" si="168"/>
        <v>0.29839157820915352</v>
      </c>
      <c r="IP13" s="52">
        <f t="shared" si="59"/>
        <v>71.452554203722713</v>
      </c>
      <c r="IQ13" s="52">
        <f t="shared" si="60"/>
        <v>35.862053188357812</v>
      </c>
      <c r="IR13" s="88">
        <f>(IP13*IO$2)/15.68</f>
        <v>51.367990912330463</v>
      </c>
      <c r="IS13">
        <f t="shared" si="169"/>
        <v>-0.33099321904142442</v>
      </c>
      <c r="IT13">
        <f t="shared" si="170"/>
        <v>1.2762251228050725</v>
      </c>
      <c r="IU13" s="61"/>
      <c r="IV13"/>
      <c r="JA13"/>
      <c r="JB13"/>
      <c r="JC13"/>
    </row>
    <row r="14" spans="1:265" x14ac:dyDescent="0.25">
      <c r="A14" s="87">
        <v>13</v>
      </c>
      <c r="B14" s="87" t="s">
        <v>96</v>
      </c>
      <c r="C14" s="87" t="s">
        <v>102</v>
      </c>
      <c r="D14" s="77">
        <v>110</v>
      </c>
      <c r="E14" s="4">
        <v>1163.7</v>
      </c>
      <c r="F14" s="100">
        <v>0</v>
      </c>
      <c r="G14" s="90">
        <v>7.6560000000000077</v>
      </c>
      <c r="H14" s="94">
        <v>65.754960739075159</v>
      </c>
      <c r="I14" s="94">
        <v>168.47083084659377</v>
      </c>
      <c r="J14" s="94">
        <v>1.335635766677755</v>
      </c>
      <c r="K14" s="94">
        <v>24.256328920777566</v>
      </c>
      <c r="M14" s="49">
        <v>24.186773244895647</v>
      </c>
      <c r="N14" s="49">
        <v>8</v>
      </c>
      <c r="O14" s="22">
        <f t="shared" si="61"/>
        <v>0.13333333333333333</v>
      </c>
      <c r="P14" s="100">
        <f t="shared" si="62"/>
        <v>2.0037091578904525</v>
      </c>
      <c r="Q14" s="100">
        <f t="shared" si="63"/>
        <v>2.8774699357434833E-2</v>
      </c>
      <c r="R14" s="100">
        <f t="shared" si="64"/>
        <v>0.32949727631429115</v>
      </c>
      <c r="S14" s="100">
        <f t="shared" si="65"/>
        <v>0.15</v>
      </c>
      <c r="T14" s="100">
        <f t="shared" si="66"/>
        <v>12.346913004715899</v>
      </c>
      <c r="U14" s="88">
        <f>(T14*R$2)/15.68</f>
        <v>6.1545002253767995</v>
      </c>
      <c r="V14" s="72">
        <f t="shared" si="0"/>
        <v>0.16666666666666666</v>
      </c>
      <c r="W14" s="72">
        <f t="shared" si="1"/>
        <v>183.62136531078335</v>
      </c>
      <c r="X14">
        <f t="shared" si="67"/>
        <v>-0.87506126339170009</v>
      </c>
      <c r="Y14">
        <f t="shared" si="68"/>
        <v>0.30183468311836914</v>
      </c>
      <c r="Z14" s="61"/>
      <c r="AA14" s="49">
        <v>28.77933286231632</v>
      </c>
      <c r="AB14" s="49">
        <v>8</v>
      </c>
      <c r="AC14" s="22">
        <f t="shared" si="69"/>
        <v>0.13333333333333333</v>
      </c>
      <c r="AD14" s="100">
        <f t="shared" si="70"/>
        <v>2.6919215098977007</v>
      </c>
      <c r="AE14" s="100">
        <f t="shared" si="71"/>
        <v>2.3965958934216502E-2</v>
      </c>
      <c r="AF14" s="100">
        <f t="shared" si="72"/>
        <v>0.30872261008371388</v>
      </c>
      <c r="AG14" s="100">
        <f t="shared" si="73"/>
        <v>0.15</v>
      </c>
      <c r="AH14" s="100">
        <f t="shared" si="74"/>
        <v>21.231589641164099</v>
      </c>
      <c r="AI14" s="88">
        <f>(AH14*AF$2)/15.68</f>
        <v>12.114737316774368</v>
      </c>
      <c r="AJ14" s="72">
        <f t="shared" si="2"/>
        <v>0.16666666666666666</v>
      </c>
      <c r="AK14" s="72">
        <f t="shared" si="3"/>
        <v>-19.216746700679746</v>
      </c>
      <c r="AL14">
        <f t="shared" si="4"/>
        <v>-0.87506126339170009</v>
      </c>
      <c r="AM14">
        <f t="shared" si="5"/>
        <v>0.43006239273051722</v>
      </c>
      <c r="AN14" s="61"/>
      <c r="AO14" s="49">
        <v>23.5</v>
      </c>
      <c r="AP14" s="49">
        <v>8</v>
      </c>
      <c r="AQ14" s="22">
        <f t="shared" si="75"/>
        <v>0.13333333333333333</v>
      </c>
      <c r="AR14" s="100">
        <f t="shared" si="76"/>
        <v>1.9351119894598152</v>
      </c>
      <c r="AS14" s="100">
        <f t="shared" si="77"/>
        <v>2.1311658571194755E-2</v>
      </c>
      <c r="AT14" s="100">
        <f t="shared" si="78"/>
        <v>0.2604193030887339</v>
      </c>
      <c r="AU14" s="100">
        <f t="shared" si="79"/>
        <v>0.15</v>
      </c>
      <c r="AV14" s="100">
        <f t="shared" si="80"/>
        <v>16.057312252964426</v>
      </c>
      <c r="AW14" s="88">
        <f>(AV14*AU$2)/15.68</f>
        <v>10.084412184490082</v>
      </c>
      <c r="AX14" s="72">
        <f t="shared" si="6"/>
        <v>0.16666666666666666</v>
      </c>
      <c r="AY14" s="72">
        <f t="shared" si="7"/>
        <v>0.25379176541182585</v>
      </c>
      <c r="AZ14">
        <f t="shared" si="8"/>
        <v>-0.87506126339170009</v>
      </c>
      <c r="BA14">
        <f t="shared" si="9"/>
        <v>0.28670610372033106</v>
      </c>
      <c r="BB14" s="61"/>
      <c r="BC14" s="49">
        <v>56.508848864580493</v>
      </c>
      <c r="BD14" s="49">
        <v>8</v>
      </c>
      <c r="BE14" s="22">
        <f t="shared" si="81"/>
        <v>0.13333333333333333</v>
      </c>
      <c r="BF14" s="100">
        <f t="shared" si="82"/>
        <v>5.402375608468498</v>
      </c>
      <c r="BG14" s="100">
        <f t="shared" si="83"/>
        <v>0.16609045375360038</v>
      </c>
      <c r="BH14" s="100">
        <f t="shared" si="84"/>
        <v>0.38585956698540164</v>
      </c>
      <c r="BI14" s="100">
        <f t="shared" si="85"/>
        <v>0.15</v>
      </c>
      <c r="BJ14" s="100">
        <f t="shared" si="86"/>
        <v>51.619107770192898</v>
      </c>
      <c r="BK14" s="88">
        <f>(BJ14*BH$2)/15.68</f>
        <v>25.730302812051885</v>
      </c>
      <c r="BL14" s="72">
        <f t="shared" si="10"/>
        <v>0.16666666666666666</v>
      </c>
      <c r="BM14" s="72">
        <f t="shared" si="11"/>
        <v>-128.39296335975007</v>
      </c>
      <c r="BN14">
        <f t="shared" si="12"/>
        <v>-0.87506126339170009</v>
      </c>
      <c r="BO14">
        <f t="shared" si="13"/>
        <v>0.73258477589259208</v>
      </c>
      <c r="BP14" s="61"/>
      <c r="BQ14" s="49">
        <v>50.159744815937813</v>
      </c>
      <c r="BR14" s="49">
        <v>8</v>
      </c>
      <c r="BS14" s="22">
        <f t="shared" si="87"/>
        <v>0.13333333333333333</v>
      </c>
      <c r="BT14" s="100">
        <f t="shared" si="88"/>
        <v>4.8731900141783555</v>
      </c>
      <c r="BU14" s="100">
        <f t="shared" si="89"/>
        <v>0.13519765761745195</v>
      </c>
      <c r="BV14" s="100">
        <f t="shared" si="90"/>
        <v>0.36399860697808156</v>
      </c>
      <c r="BW14" s="100">
        <f t="shared" si="91"/>
        <v>0.15</v>
      </c>
      <c r="BX14" s="100">
        <f t="shared" si="92"/>
        <v>42.36013803307727</v>
      </c>
      <c r="BY14" s="88">
        <f>(BX14*BV$2)/15.68</f>
        <v>24.170679334253439</v>
      </c>
      <c r="BZ14" s="72">
        <f t="shared" si="14"/>
        <v>0.16666666666666666</v>
      </c>
      <c r="CA14" s="72">
        <f t="shared" si="15"/>
        <v>-14.893328186472408</v>
      </c>
      <c r="CB14">
        <f t="shared" si="16"/>
        <v>-0.87506126339170009</v>
      </c>
      <c r="CC14">
        <f t="shared" si="17"/>
        <v>0.68781334561077989</v>
      </c>
      <c r="CD14" s="61"/>
      <c r="CE14" s="49">
        <v>72.001736090180486</v>
      </c>
      <c r="CF14" s="49">
        <v>8</v>
      </c>
      <c r="CG14" s="22">
        <f t="shared" si="93"/>
        <v>0.13333333333333333</v>
      </c>
      <c r="CH14" s="100">
        <f t="shared" si="94"/>
        <v>6.8488286968686856</v>
      </c>
      <c r="CI14" s="100">
        <f t="shared" si="95"/>
        <v>0.12246834165397494</v>
      </c>
      <c r="CJ14" s="100">
        <f t="shared" si="96"/>
        <v>0.34433245945398777</v>
      </c>
      <c r="CK14" s="100">
        <f t="shared" si="97"/>
        <v>0.15</v>
      </c>
      <c r="CL14" s="100">
        <f t="shared" si="98"/>
        <v>61.347656929000792</v>
      </c>
      <c r="CM14" s="88">
        <f>(CL14*CJ$2)/15.68</f>
        <v>38.527933522032605</v>
      </c>
      <c r="CN14" s="72">
        <f t="shared" si="18"/>
        <v>0.16666666666666666</v>
      </c>
      <c r="CO14" s="72">
        <f t="shared" si="19"/>
        <v>-169.55289285576723</v>
      </c>
      <c r="CP14">
        <f t="shared" si="99"/>
        <v>-0.87506126339170009</v>
      </c>
      <c r="CQ14">
        <f t="shared" si="100"/>
        <v>0.83561630375770724</v>
      </c>
      <c r="CR14" s="61"/>
      <c r="CS14" s="49">
        <v>52.153619241621193</v>
      </c>
      <c r="CT14" s="49">
        <v>8</v>
      </c>
      <c r="CU14" s="22">
        <f t="shared" si="101"/>
        <v>0.13333333333333333</v>
      </c>
      <c r="CV14" s="100">
        <f t="shared" si="102"/>
        <v>4.9717463528714196</v>
      </c>
      <c r="CW14" s="100">
        <f t="shared" si="103"/>
        <v>9.183882437687238E-2</v>
      </c>
      <c r="CX14" s="100">
        <f t="shared" si="104"/>
        <v>0.37145503290124443</v>
      </c>
      <c r="CY14" s="100">
        <f t="shared" si="105"/>
        <v>0.15</v>
      </c>
      <c r="CZ14" s="100">
        <f t="shared" si="106"/>
        <v>48.509701260882863</v>
      </c>
      <c r="DA14" s="88">
        <f>(CZ14*CX$2)/15.68</f>
        <v>24.180373444684722</v>
      </c>
      <c r="DB14" s="72">
        <f t="shared" si="20"/>
        <v>0.16666666666666666</v>
      </c>
      <c r="DC14" s="72">
        <f t="shared" si="21"/>
        <v>1.2785899954643289</v>
      </c>
      <c r="DD14">
        <f t="shared" si="22"/>
        <v>-0.87506126339170009</v>
      </c>
      <c r="DE14">
        <f t="shared" si="23"/>
        <v>0.69650896382354155</v>
      </c>
      <c r="DF14" s="61"/>
      <c r="DG14" s="49">
        <v>67.119296778199342</v>
      </c>
      <c r="DH14" s="49">
        <v>8</v>
      </c>
      <c r="DI14" s="22">
        <f t="shared" si="107"/>
        <v>0.13333333333333333</v>
      </c>
      <c r="DJ14" s="100">
        <f t="shared" si="108"/>
        <v>5.8568321795985465</v>
      </c>
      <c r="DK14" s="100">
        <f t="shared" si="109"/>
        <v>7.7767092306390506E-2</v>
      </c>
      <c r="DL14" s="100">
        <f t="shared" si="110"/>
        <v>0.29385776096560623</v>
      </c>
      <c r="DM14" s="100">
        <f t="shared" si="111"/>
        <v>0.15</v>
      </c>
      <c r="DN14" s="100">
        <f t="shared" si="112"/>
        <v>56.206943935451022</v>
      </c>
      <c r="DO14" s="88">
        <f>(DN14*DL$2)/15.68</f>
        <v>32.071661739187547</v>
      </c>
      <c r="DP14" s="72">
        <f t="shared" si="24"/>
        <v>0.16666666666666666</v>
      </c>
      <c r="DQ14" s="72">
        <f t="shared" si="25"/>
        <v>78.044334546553415</v>
      </c>
      <c r="DR14">
        <f t="shared" si="26"/>
        <v>-0.87506126339170009</v>
      </c>
      <c r="DS14">
        <f t="shared" si="27"/>
        <v>0.76766278002616972</v>
      </c>
      <c r="DT14" s="61"/>
      <c r="DU14" s="49">
        <v>64.124878167525594</v>
      </c>
      <c r="DV14" s="49">
        <v>8</v>
      </c>
      <c r="DW14" s="22">
        <f t="shared" si="113"/>
        <v>0.13333333333333333</v>
      </c>
      <c r="DX14" s="100">
        <f t="shared" si="114"/>
        <v>5.7096321046679366</v>
      </c>
      <c r="DY14" s="100">
        <f t="shared" si="115"/>
        <v>7.0167408179833121E-2</v>
      </c>
      <c r="DZ14" s="100">
        <f t="shared" si="116"/>
        <v>0.25438619057519934</v>
      </c>
      <c r="EA14" s="100">
        <f t="shared" si="117"/>
        <v>0.15</v>
      </c>
      <c r="EB14" s="100">
        <f t="shared" si="118"/>
        <v>60.153619431919573</v>
      </c>
      <c r="EC14" s="88">
        <f>(EB14*DZ$2)/15.68</f>
        <v>37.778046735588575</v>
      </c>
      <c r="ED14" s="72">
        <f t="shared" si="28"/>
        <v>0.16666666666666666</v>
      </c>
      <c r="EE14" s="72">
        <f t="shared" si="29"/>
        <v>238.08731651131345</v>
      </c>
      <c r="EF14">
        <f t="shared" si="30"/>
        <v>-0.87506126339170009</v>
      </c>
      <c r="EG14">
        <f t="shared" si="31"/>
        <v>0.75660812574847436</v>
      </c>
      <c r="EH14" s="61"/>
      <c r="EI14" s="49">
        <v>47.565743976101118</v>
      </c>
      <c r="EJ14">
        <v>8</v>
      </c>
      <c r="EK14" s="22">
        <f t="shared" si="119"/>
        <v>0.13333333333333333</v>
      </c>
      <c r="EL14" s="100">
        <f t="shared" si="120"/>
        <v>5.9353311674695686</v>
      </c>
      <c r="EM14" s="100">
        <f t="shared" si="121"/>
        <v>0.11035459814470337</v>
      </c>
      <c r="EN14" s="100">
        <f t="shared" si="122"/>
        <v>0.20881889613955276</v>
      </c>
      <c r="EO14" s="100">
        <f t="shared" si="123"/>
        <v>0.15</v>
      </c>
      <c r="EP14" s="100">
        <f t="shared" si="124"/>
        <v>44.871801369238263</v>
      </c>
      <c r="EQ14" s="88">
        <f>(EP14*EN$2)/15.68</f>
        <v>22.367008784670247</v>
      </c>
      <c r="ER14" s="72">
        <f t="shared" si="32"/>
        <v>0.16666666666666666</v>
      </c>
      <c r="ES14" s="72">
        <f t="shared" si="33"/>
        <v>224.97226055886259</v>
      </c>
      <c r="ET14">
        <f t="shared" si="125"/>
        <v>-0.87506126339170009</v>
      </c>
      <c r="EU14">
        <f t="shared" si="126"/>
        <v>0.77344495584193951</v>
      </c>
      <c r="EV14" s="61"/>
      <c r="EW14">
        <v>61.204574992397426</v>
      </c>
      <c r="EX14">
        <v>8</v>
      </c>
      <c r="EY14" s="22">
        <f t="shared" si="127"/>
        <v>0.13333333333333333</v>
      </c>
      <c r="EZ14" s="100">
        <f t="shared" si="128"/>
        <v>7.6088184826262664</v>
      </c>
      <c r="FA14" s="100">
        <f t="shared" si="129"/>
        <v>9.9084925610097824E-2</v>
      </c>
      <c r="FB14" s="100">
        <f t="shared" si="130"/>
        <v>0.26162544369036111</v>
      </c>
      <c r="FC14" s="100">
        <f t="shared" si="131"/>
        <v>0.15</v>
      </c>
      <c r="FD14" s="100">
        <f t="shared" si="132"/>
        <v>67.217191208412387</v>
      </c>
      <c r="FE14" s="88">
        <f>(FD14*FB$2)/15.68</f>
        <v>33.505396716034319</v>
      </c>
      <c r="FF14" s="72">
        <f t="shared" si="34"/>
        <v>0.16666666666666666</v>
      </c>
      <c r="FG14" s="72">
        <f t="shared" si="35"/>
        <v>-3.6840017957261728</v>
      </c>
      <c r="FH14">
        <f t="shared" si="133"/>
        <v>-0.87506126339170009</v>
      </c>
      <c r="FI14">
        <f t="shared" si="134"/>
        <v>0.88131722361506182</v>
      </c>
      <c r="FJ14" s="61"/>
      <c r="FK14">
        <v>60.052060747321569</v>
      </c>
      <c r="FL14">
        <v>8</v>
      </c>
      <c r="FM14" s="22">
        <f t="shared" si="135"/>
        <v>0.13333333333333333</v>
      </c>
      <c r="FN14" s="100">
        <f t="shared" si="136"/>
        <v>7.4833093344783137</v>
      </c>
      <c r="FO14" s="100">
        <f t="shared" si="137"/>
        <v>0.10650363041499863</v>
      </c>
      <c r="FP14" s="100">
        <f t="shared" si="138"/>
        <v>0.27791427889131909</v>
      </c>
      <c r="FQ14" s="100">
        <f t="shared" si="139"/>
        <v>0.15</v>
      </c>
      <c r="FR14" s="100">
        <f t="shared" si="140"/>
        <v>61.641827927895598</v>
      </c>
      <c r="FS14" s="88">
        <f>(FR14*FP$2)/15.68</f>
        <v>30.726274958766563</v>
      </c>
      <c r="FT14" s="72">
        <f t="shared" si="36"/>
        <v>0.16666666666666666</v>
      </c>
      <c r="FU14" s="72">
        <f t="shared" si="37"/>
        <v>454.53346592166446</v>
      </c>
      <c r="FV14">
        <f t="shared" si="141"/>
        <v>-0.87506126339170009</v>
      </c>
      <c r="FW14">
        <f t="shared" si="142"/>
        <v>0.87409369784635849</v>
      </c>
      <c r="FX14" s="61"/>
      <c r="FY14" s="49">
        <v>65.568666297249024</v>
      </c>
      <c r="FZ14">
        <v>8</v>
      </c>
      <c r="GA14" s="22">
        <f t="shared" si="143"/>
        <v>0.13333333333333333</v>
      </c>
      <c r="GB14" s="100">
        <f t="shared" si="144"/>
        <v>6.1979490355739379</v>
      </c>
      <c r="GC14" s="100">
        <f t="shared" si="145"/>
        <v>9.982761517759077E-2</v>
      </c>
      <c r="GD14" s="100">
        <f t="shared" si="146"/>
        <v>0.33073359625377075</v>
      </c>
      <c r="GE14" s="100">
        <f t="shared" si="147"/>
        <v>0.15</v>
      </c>
      <c r="GF14" s="100">
        <f t="shared" si="148"/>
        <v>43.799287293645811</v>
      </c>
      <c r="GG14" s="88">
        <f>(GF14*GD$2)/15.68</f>
        <v>31.487767186765304</v>
      </c>
      <c r="GH14" s="72">
        <f t="shared" si="38"/>
        <v>0.16666666666666666</v>
      </c>
      <c r="GI14" s="72">
        <f t="shared" si="39"/>
        <v>345.46545792584027</v>
      </c>
      <c r="GJ14">
        <f t="shared" si="40"/>
        <v>-0.87506126339170009</v>
      </c>
      <c r="GK14">
        <f t="shared" si="41"/>
        <v>0.79224800080613422</v>
      </c>
      <c r="GL14" s="61"/>
      <c r="GM14">
        <v>402.08985314230449</v>
      </c>
      <c r="GN14">
        <v>32</v>
      </c>
      <c r="GO14" s="22">
        <f t="shared" si="149"/>
        <v>0.53333333333333333</v>
      </c>
      <c r="GP14" s="100">
        <f t="shared" si="150"/>
        <v>34.714609407152892</v>
      </c>
      <c r="GQ14" s="100">
        <f t="shared" si="151"/>
        <v>0.23580700982334696</v>
      </c>
      <c r="GR14" s="100">
        <f t="shared" si="152"/>
        <v>0.34484185696432695</v>
      </c>
      <c r="GS14" s="52">
        <f t="shared" si="42"/>
        <v>106.85102580388279</v>
      </c>
      <c r="GT14" s="72">
        <f t="shared" si="43"/>
        <v>0.66666666666666663</v>
      </c>
      <c r="GU14" s="88">
        <f>(GS14*GR$2)/15.68</f>
        <v>76.816323553918167</v>
      </c>
      <c r="GV14" s="52">
        <f t="shared" si="44"/>
        <v>38.849015855297473</v>
      </c>
      <c r="GW14">
        <f t="shared" si="45"/>
        <v>-0.27300127206373764</v>
      </c>
      <c r="GX14">
        <f t="shared" si="46"/>
        <v>1.5405122831379421</v>
      </c>
      <c r="GY14" s="61"/>
      <c r="GZ14">
        <v>146.58529939935997</v>
      </c>
      <c r="HA14">
        <v>32</v>
      </c>
      <c r="HB14" s="22">
        <f t="shared" si="153"/>
        <v>0.53333333333333333</v>
      </c>
      <c r="HC14" s="100">
        <f t="shared" si="154"/>
        <v>14.078741756683486</v>
      </c>
      <c r="HD14" s="100">
        <f t="shared" si="155"/>
        <v>0.22865138058862236</v>
      </c>
      <c r="HE14" s="100">
        <f t="shared" si="156"/>
        <v>0.43169862260841063</v>
      </c>
      <c r="HF14" s="52">
        <f t="shared" si="47"/>
        <v>42.536890775978392</v>
      </c>
      <c r="HG14" s="52">
        <f t="shared" si="48"/>
        <v>45.893047026189045</v>
      </c>
      <c r="HH14" s="88">
        <f>(HF14*HE$2)/15.68</f>
        <v>21.203138287893939</v>
      </c>
      <c r="HI14">
        <f t="shared" si="49"/>
        <v>-0.27300127206373764</v>
      </c>
      <c r="HJ14">
        <f t="shared" si="50"/>
        <v>1.148563842835421</v>
      </c>
      <c r="HK14" s="61"/>
      <c r="HL14">
        <v>236.11914365421538</v>
      </c>
      <c r="HM14">
        <v>32</v>
      </c>
      <c r="HN14" s="22">
        <f t="shared" si="157"/>
        <v>0.53333333333333333</v>
      </c>
      <c r="HO14" s="100">
        <f t="shared" si="158"/>
        <v>20.73204486108213</v>
      </c>
      <c r="HP14" s="100">
        <f t="shared" si="159"/>
        <v>0.22625972832389643</v>
      </c>
      <c r="HQ14" s="100">
        <f t="shared" si="160"/>
        <v>0.40326892519393004</v>
      </c>
      <c r="HR14" s="52">
        <f t="shared" si="51"/>
        <v>67.867099507690142</v>
      </c>
      <c r="HS14" s="52">
        <f t="shared" si="52"/>
        <v>46.407649257585433</v>
      </c>
      <c r="HT14" s="88">
        <f>(HR14*HQ$2)/15.68</f>
        <v>38.724942262117573</v>
      </c>
      <c r="HU14">
        <f t="shared" si="53"/>
        <v>-0.27300127206373764</v>
      </c>
      <c r="HV14">
        <f t="shared" si="54"/>
        <v>1.3166421399176065</v>
      </c>
      <c r="HW14" s="61"/>
      <c r="HX14">
        <v>241.50207038450003</v>
      </c>
      <c r="HY14">
        <v>32</v>
      </c>
      <c r="HZ14" s="22">
        <f t="shared" si="161"/>
        <v>0.53333333333333333</v>
      </c>
      <c r="IA14" s="100">
        <f t="shared" si="162"/>
        <v>23.619834393433806</v>
      </c>
      <c r="IB14" s="100">
        <f t="shared" si="163"/>
        <v>0.20522221587522538</v>
      </c>
      <c r="IC14" s="100">
        <f t="shared" si="164"/>
        <v>0.32800349566790926</v>
      </c>
      <c r="ID14" s="52">
        <f t="shared" si="55"/>
        <v>74.098021870072813</v>
      </c>
      <c r="IE14" s="52">
        <f t="shared" si="56"/>
        <v>68.63725591838039</v>
      </c>
      <c r="IF14" s="88">
        <f>(ID14*IC$2)/15.68</f>
        <v>46.535496278664183</v>
      </c>
      <c r="IG14">
        <f t="shared" si="57"/>
        <v>-0.27300127206373764</v>
      </c>
      <c r="IH14">
        <f t="shared" si="58"/>
        <v>1.3732768483041684</v>
      </c>
      <c r="II14" s="61"/>
      <c r="IJ14">
        <v>276.02898398537786</v>
      </c>
      <c r="IK14">
        <v>32</v>
      </c>
      <c r="IL14" s="22">
        <f t="shared" si="165"/>
        <v>0.53333333333333333</v>
      </c>
      <c r="IM14" s="100">
        <f t="shared" si="166"/>
        <v>23.377878224816417</v>
      </c>
      <c r="IN14" s="100">
        <f t="shared" si="167"/>
        <v>0.18294726222420477</v>
      </c>
      <c r="IO14" s="100">
        <f t="shared" si="168"/>
        <v>0.31016984764321215</v>
      </c>
      <c r="IP14" s="52">
        <f t="shared" si="59"/>
        <v>74.310090684900544</v>
      </c>
      <c r="IQ14" s="52">
        <f t="shared" si="60"/>
        <v>52.532027550192751</v>
      </c>
      <c r="IR14" s="88">
        <f>(IP14*IO$2)/15.68</f>
        <v>53.422303870524871</v>
      </c>
      <c r="IS14">
        <f t="shared" si="169"/>
        <v>-0.27300127206373764</v>
      </c>
      <c r="IT14">
        <f t="shared" si="170"/>
        <v>1.3688050920666541</v>
      </c>
      <c r="IU14" s="61"/>
      <c r="IV14"/>
      <c r="JA14"/>
      <c r="JB14"/>
      <c r="JC14"/>
    </row>
    <row r="15" spans="1:265" x14ac:dyDescent="0.25">
      <c r="A15" s="87">
        <v>14</v>
      </c>
      <c r="B15" s="87" t="s">
        <v>97</v>
      </c>
      <c r="C15" s="87" t="s">
        <v>103</v>
      </c>
      <c r="D15" s="77">
        <v>110</v>
      </c>
      <c r="E15" s="4">
        <v>1274.0999999999999</v>
      </c>
      <c r="F15" s="100">
        <v>0</v>
      </c>
      <c r="G15" s="90">
        <v>3.9619999999999775</v>
      </c>
      <c r="H15" s="94">
        <v>97.470963753001797</v>
      </c>
      <c r="I15" s="94">
        <v>325.90117998527393</v>
      </c>
      <c r="J15" s="94">
        <v>2.2617365519917154</v>
      </c>
      <c r="K15" s="94">
        <v>30.22355026439671</v>
      </c>
      <c r="M15" s="49">
        <v>27.166155414412248</v>
      </c>
      <c r="N15" s="49">
        <v>9</v>
      </c>
      <c r="O15" s="22">
        <f t="shared" si="61"/>
        <v>0.15</v>
      </c>
      <c r="P15" s="100">
        <f t="shared" si="62"/>
        <v>2.2505306448854485</v>
      </c>
      <c r="Q15" s="100">
        <f t="shared" si="63"/>
        <v>3.2371536777114185E-2</v>
      </c>
      <c r="R15" s="100">
        <f t="shared" si="64"/>
        <v>0.32984745205847543</v>
      </c>
      <c r="S15" s="100">
        <f t="shared" si="65"/>
        <v>0.16666666666666666</v>
      </c>
      <c r="T15" s="100">
        <f t="shared" si="66"/>
        <v>18.370723991821819</v>
      </c>
      <c r="U15" s="88">
        <f>(T15*R$2)/15.68</f>
        <v>9.157157331943468</v>
      </c>
      <c r="V15" s="72">
        <f t="shared" si="0"/>
        <v>0.18333333333333335</v>
      </c>
      <c r="W15" s="72">
        <f t="shared" si="1"/>
        <v>-285.66871317249957</v>
      </c>
      <c r="X15">
        <f t="shared" si="67"/>
        <v>-0.82390874094431876</v>
      </c>
      <c r="Y15">
        <f t="shared" si="68"/>
        <v>0.35228493098879965</v>
      </c>
      <c r="Z15" s="61"/>
      <c r="AA15" s="49">
        <v>32.388269481403292</v>
      </c>
      <c r="AB15" s="49">
        <v>9</v>
      </c>
      <c r="AC15" s="22">
        <f t="shared" si="69"/>
        <v>0.15</v>
      </c>
      <c r="AD15" s="100">
        <f t="shared" si="70"/>
        <v>3.0294892415492742</v>
      </c>
      <c r="AE15" s="100">
        <f t="shared" si="71"/>
        <v>2.6961703800993563E-2</v>
      </c>
      <c r="AF15" s="100">
        <f t="shared" si="72"/>
        <v>0.30913674044701961</v>
      </c>
      <c r="AG15" s="100">
        <f t="shared" si="73"/>
        <v>0.16666666666666666</v>
      </c>
      <c r="AH15" s="100">
        <f t="shared" si="74"/>
        <v>20.673182908142792</v>
      </c>
      <c r="AI15" s="88">
        <f>(AH15*AF$2)/15.68</f>
        <v>11.796110638282274</v>
      </c>
      <c r="AJ15" s="72">
        <f t="shared" si="2"/>
        <v>0.18333333333333335</v>
      </c>
      <c r="AK15" s="72">
        <f t="shared" si="3"/>
        <v>11.993810834072358</v>
      </c>
      <c r="AL15">
        <f t="shared" si="4"/>
        <v>-0.82390874094431876</v>
      </c>
      <c r="AM15">
        <f t="shared" si="5"/>
        <v>0.4813694145502973</v>
      </c>
      <c r="AN15" s="61"/>
      <c r="AO15" s="49">
        <v>27.504545078950134</v>
      </c>
      <c r="AP15" s="49">
        <v>9</v>
      </c>
      <c r="AQ15" s="22">
        <f t="shared" si="75"/>
        <v>0.15</v>
      </c>
      <c r="AR15" s="100">
        <f t="shared" si="76"/>
        <v>2.2648670190176325</v>
      </c>
      <c r="AS15" s="100">
        <f t="shared" si="77"/>
        <v>2.3975615892594098E-2</v>
      </c>
      <c r="AT15" s="100">
        <f t="shared" si="78"/>
        <v>0.26076929634448787</v>
      </c>
      <c r="AU15" s="100">
        <f t="shared" si="79"/>
        <v>0.16666666666666666</v>
      </c>
      <c r="AV15" s="100">
        <f t="shared" si="80"/>
        <v>13.575728559905798</v>
      </c>
      <c r="AW15" s="88">
        <f>(AV15*AU$2)/15.68</f>
        <v>8.5259127023309649</v>
      </c>
      <c r="AX15" s="72">
        <f t="shared" si="6"/>
        <v>0.18333333333333335</v>
      </c>
      <c r="AY15" s="72">
        <f t="shared" si="7"/>
        <v>111.73443356393373</v>
      </c>
      <c r="AZ15">
        <f t="shared" si="8"/>
        <v>-0.82390874094431876</v>
      </c>
      <c r="BA15">
        <f t="shared" si="9"/>
        <v>0.35504270762819756</v>
      </c>
      <c r="BB15" s="61"/>
      <c r="BC15" s="49">
        <v>65.00192304847603</v>
      </c>
      <c r="BD15" s="49">
        <v>9</v>
      </c>
      <c r="BE15" s="22">
        <f t="shared" si="81"/>
        <v>0.15</v>
      </c>
      <c r="BF15" s="100">
        <f t="shared" si="82"/>
        <v>6.2143329874260065</v>
      </c>
      <c r="BG15" s="100">
        <f t="shared" si="83"/>
        <v>0.18685176047280042</v>
      </c>
      <c r="BH15" s="100">
        <f t="shared" si="84"/>
        <v>0.39403418353900099</v>
      </c>
      <c r="BI15" s="100">
        <f t="shared" si="85"/>
        <v>0.16666666666666666</v>
      </c>
      <c r="BJ15" s="100">
        <f t="shared" si="86"/>
        <v>48.79099995085349</v>
      </c>
      <c r="BK15" s="88">
        <f>(BJ15*BH$2)/15.68</f>
        <v>24.320590910391424</v>
      </c>
      <c r="BL15" s="72">
        <f t="shared" si="10"/>
        <v>0.18333333333333335</v>
      </c>
      <c r="BM15" s="72">
        <f t="shared" si="11"/>
        <v>299.89629131803531</v>
      </c>
      <c r="BN15">
        <f t="shared" si="12"/>
        <v>-0.82390874094431876</v>
      </c>
      <c r="BO15">
        <f t="shared" si="13"/>
        <v>0.79339452068063743</v>
      </c>
      <c r="BP15" s="61"/>
      <c r="BQ15" s="49">
        <v>58.174307043573798</v>
      </c>
      <c r="BR15" s="49">
        <v>9</v>
      </c>
      <c r="BS15" s="22">
        <f t="shared" si="87"/>
        <v>0.15</v>
      </c>
      <c r="BT15" s="100">
        <f t="shared" si="88"/>
        <v>5.6518320259957058</v>
      </c>
      <c r="BU15" s="100">
        <f t="shared" si="89"/>
        <v>0.15209736481963346</v>
      </c>
      <c r="BV15" s="100">
        <f t="shared" si="90"/>
        <v>0.37074174499406481</v>
      </c>
      <c r="BW15" s="100">
        <f t="shared" si="91"/>
        <v>0.16666666666666666</v>
      </c>
      <c r="BX15" s="100">
        <f t="shared" si="92"/>
        <v>33.434054330003711</v>
      </c>
      <c r="BY15" s="88">
        <f>(BX15*BV$2)/15.68</f>
        <v>19.077459224129466</v>
      </c>
      <c r="BZ15" s="72">
        <f t="shared" si="14"/>
        <v>0.18333333333333335</v>
      </c>
      <c r="CA15" s="72">
        <f t="shared" si="15"/>
        <v>524.5887306529238</v>
      </c>
      <c r="CB15">
        <f t="shared" si="16"/>
        <v>-0.82390874094431876</v>
      </c>
      <c r="CC15">
        <f t="shared" si="17"/>
        <v>0.75218924601671788</v>
      </c>
      <c r="CD15" s="61"/>
      <c r="CE15" s="49">
        <v>83.501496992568946</v>
      </c>
      <c r="CF15" s="49">
        <v>9</v>
      </c>
      <c r="CG15" s="22">
        <f t="shared" si="93"/>
        <v>0.15</v>
      </c>
      <c r="CH15" s="100">
        <f t="shared" si="94"/>
        <v>7.9426897167857842</v>
      </c>
      <c r="CI15" s="100">
        <f t="shared" si="95"/>
        <v>0.1377768843607218</v>
      </c>
      <c r="CJ15" s="100">
        <f t="shared" si="96"/>
        <v>0.35305556711422587</v>
      </c>
      <c r="CK15" s="100">
        <f t="shared" si="97"/>
        <v>0.16666666666666666</v>
      </c>
      <c r="CL15" s="100">
        <f t="shared" si="98"/>
        <v>51.416928170833685</v>
      </c>
      <c r="CM15" s="88">
        <f>(CL15*CJ$2)/15.68</f>
        <v>32.291176055275493</v>
      </c>
      <c r="CN15" s="72">
        <f t="shared" si="18"/>
        <v>0.18333333333333335</v>
      </c>
      <c r="CO15" s="72">
        <f t="shared" si="19"/>
        <v>513.47370519195886</v>
      </c>
      <c r="CP15">
        <f t="shared" si="99"/>
        <v>-0.82390874094431876</v>
      </c>
      <c r="CQ15">
        <f t="shared" si="100"/>
        <v>0.8999675970552663</v>
      </c>
      <c r="CR15" s="61"/>
      <c r="CS15" s="49">
        <v>59.103722387003678</v>
      </c>
      <c r="CT15" s="49">
        <v>9</v>
      </c>
      <c r="CU15" s="22">
        <f t="shared" si="101"/>
        <v>0.15</v>
      </c>
      <c r="CV15" s="100">
        <f t="shared" si="102"/>
        <v>5.6342919339374333</v>
      </c>
      <c r="CW15" s="100">
        <f t="shared" si="103"/>
        <v>0.10331867742398143</v>
      </c>
      <c r="CX15" s="100">
        <f t="shared" si="104"/>
        <v>0.374864323618669</v>
      </c>
      <c r="CY15" s="100">
        <f t="shared" si="105"/>
        <v>0.16666666666666666</v>
      </c>
      <c r="CZ15" s="100">
        <f t="shared" si="106"/>
        <v>48.701767591997438</v>
      </c>
      <c r="DA15" s="88">
        <f>(CZ15*CX$2)/15.68</f>
        <v>24.276111729848022</v>
      </c>
      <c r="DB15" s="72">
        <f t="shared" si="20"/>
        <v>0.18333333333333335</v>
      </c>
      <c r="DC15" s="72">
        <f t="shared" si="21"/>
        <v>126.0935888551641</v>
      </c>
      <c r="DD15">
        <f t="shared" si="22"/>
        <v>-0.82390874094431876</v>
      </c>
      <c r="DE15">
        <f t="shared" si="23"/>
        <v>0.75083934566953414</v>
      </c>
      <c r="DF15" s="61"/>
      <c r="DG15" s="49">
        <v>76.105190361761785</v>
      </c>
      <c r="DH15" s="49">
        <v>9</v>
      </c>
      <c r="DI15" s="22">
        <f t="shared" si="107"/>
        <v>0.15</v>
      </c>
      <c r="DJ15" s="100">
        <f t="shared" si="108"/>
        <v>6.64094156734396</v>
      </c>
      <c r="DK15" s="100">
        <f t="shared" si="109"/>
        <v>8.7487978844689313E-2</v>
      </c>
      <c r="DL15" s="100">
        <f t="shared" si="110"/>
        <v>0.29716111439797083</v>
      </c>
      <c r="DM15" s="100">
        <f t="shared" si="111"/>
        <v>0.16666666666666666</v>
      </c>
      <c r="DN15" s="100">
        <f t="shared" si="112"/>
        <v>58.837681821010946</v>
      </c>
      <c r="DO15" s="88">
        <f>(DN15*DL$2)/15.68</f>
        <v>33.572759818582114</v>
      </c>
      <c r="DP15" s="72"/>
      <c r="DQ15" s="72"/>
      <c r="DR15">
        <f t="shared" si="26"/>
        <v>-0.82390874094431876</v>
      </c>
      <c r="DS15">
        <f t="shared" si="27"/>
        <v>0.82222965896317401</v>
      </c>
      <c r="DT15" s="61"/>
      <c r="DU15" s="49">
        <v>76.663224560410967</v>
      </c>
      <c r="DV15" s="49">
        <v>9</v>
      </c>
      <c r="DW15" s="22">
        <f t="shared" si="113"/>
        <v>0.15</v>
      </c>
      <c r="DX15" s="100">
        <f t="shared" si="114"/>
        <v>6.8260372683119019</v>
      </c>
      <c r="DY15" s="100">
        <f t="shared" si="115"/>
        <v>7.8938334202312249E-2</v>
      </c>
      <c r="DZ15" s="100">
        <f t="shared" si="116"/>
        <v>0.25860702081524722</v>
      </c>
      <c r="EA15" s="100">
        <f t="shared" si="117"/>
        <v>0.16666666666666666</v>
      </c>
      <c r="EB15" s="100">
        <f t="shared" si="118"/>
        <v>65.338247924260983</v>
      </c>
      <c r="EC15" s="88">
        <f>(EB15*DZ$2)/15.68</f>
        <v>41.034129068456565</v>
      </c>
      <c r="ED15" s="72">
        <f t="shared" si="28"/>
        <v>0.18333333333333335</v>
      </c>
      <c r="EE15" s="72">
        <f t="shared" si="29"/>
        <v>39.761778200962262</v>
      </c>
      <c r="EF15">
        <f t="shared" si="30"/>
        <v>-0.82390874094431876</v>
      </c>
      <c r="EG15">
        <f t="shared" si="31"/>
        <v>0.83416865507916049</v>
      </c>
      <c r="EH15" s="61"/>
      <c r="EI15" s="49">
        <v>53.558379363083795</v>
      </c>
      <c r="EJ15">
        <v>9</v>
      </c>
      <c r="EK15" s="22">
        <f t="shared" si="119"/>
        <v>0.15</v>
      </c>
      <c r="EL15" s="100">
        <f t="shared" si="120"/>
        <v>6.6831019918996502</v>
      </c>
      <c r="EM15" s="100">
        <f t="shared" si="121"/>
        <v>0.1241489229127913</v>
      </c>
      <c r="EN15" s="100">
        <f t="shared" si="122"/>
        <v>0.21246537142521957</v>
      </c>
      <c r="EO15" s="100">
        <f t="shared" si="123"/>
        <v>0.16666666666666666</v>
      </c>
      <c r="EP15" s="100">
        <f t="shared" si="124"/>
        <v>48.509617340363818</v>
      </c>
      <c r="EQ15" s="88">
        <f>(EP15*EN$2)/15.68</f>
        <v>24.180331613268791</v>
      </c>
      <c r="ER15" s="72">
        <f t="shared" si="32"/>
        <v>0.18333333333333335</v>
      </c>
      <c r="ES15" s="72">
        <f t="shared" si="33"/>
        <v>65.2235320608454</v>
      </c>
      <c r="ET15">
        <f t="shared" si="125"/>
        <v>-0.82390874094431876</v>
      </c>
      <c r="EU15">
        <f t="shared" si="126"/>
        <v>0.82497808901254899</v>
      </c>
      <c r="EV15" s="61"/>
      <c r="EW15">
        <v>70.677082565708673</v>
      </c>
      <c r="EX15">
        <v>9</v>
      </c>
      <c r="EY15" s="22">
        <f t="shared" si="127"/>
        <v>0.15</v>
      </c>
      <c r="EZ15" s="100">
        <f t="shared" si="128"/>
        <v>8.7864198418315329</v>
      </c>
      <c r="FA15" s="100">
        <f t="shared" si="129"/>
        <v>0.11147054131136006</v>
      </c>
      <c r="FB15" s="100">
        <f t="shared" si="130"/>
        <v>0.26715762673070653</v>
      </c>
      <c r="FC15" s="100">
        <f t="shared" si="131"/>
        <v>0.16666666666666666</v>
      </c>
      <c r="FD15" s="100">
        <f t="shared" si="132"/>
        <v>63.507964299482872</v>
      </c>
      <c r="FE15" s="88">
        <f>(FD15*FB$2)/15.68</f>
        <v>31.656478056101982</v>
      </c>
      <c r="FF15" s="72">
        <f t="shared" si="34"/>
        <v>0.18333333333333335</v>
      </c>
      <c r="FG15" s="72">
        <f t="shared" si="35"/>
        <v>279.14041619350968</v>
      </c>
      <c r="FH15">
        <f t="shared" si="133"/>
        <v>-0.82390874094431876</v>
      </c>
      <c r="FI15">
        <f t="shared" si="134"/>
        <v>0.94381195133476226</v>
      </c>
      <c r="FJ15" s="61"/>
      <c r="FK15">
        <v>67.529623129408918</v>
      </c>
      <c r="FL15">
        <v>9</v>
      </c>
      <c r="FM15" s="22">
        <f t="shared" si="135"/>
        <v>0.15</v>
      </c>
      <c r="FN15" s="100">
        <f t="shared" si="136"/>
        <v>8.4151160314785312</v>
      </c>
      <c r="FO15" s="100">
        <f t="shared" si="137"/>
        <v>0.11981658421687345</v>
      </c>
      <c r="FP15" s="100">
        <f t="shared" si="138"/>
        <v>0.28278196994693033</v>
      </c>
      <c r="FQ15" s="100">
        <f t="shared" si="139"/>
        <v>0.16666666666666666</v>
      </c>
      <c r="FR15" s="100">
        <f t="shared" si="140"/>
        <v>71.183669974873155</v>
      </c>
      <c r="FS15" s="88">
        <f>(FR15*FP$2)/15.68</f>
        <v>35.482546344675171</v>
      </c>
      <c r="FT15" s="72">
        <f t="shared" si="36"/>
        <v>0.18333333333333335</v>
      </c>
      <c r="FU15" s="72">
        <f t="shared" si="37"/>
        <v>222.30917089077613</v>
      </c>
      <c r="FV15">
        <f t="shared" si="141"/>
        <v>-0.82390874094431876</v>
      </c>
      <c r="FW15">
        <f t="shared" si="142"/>
        <v>0.92506010860458643</v>
      </c>
      <c r="FX15" s="61"/>
      <c r="FY15" s="49">
        <v>73.527205849263709</v>
      </c>
      <c r="FZ15">
        <v>9</v>
      </c>
      <c r="GA15" s="22">
        <f t="shared" si="143"/>
        <v>0.15</v>
      </c>
      <c r="GB15" s="100">
        <f t="shared" si="144"/>
        <v>6.9502385867654954</v>
      </c>
      <c r="GC15" s="100">
        <f t="shared" si="145"/>
        <v>0.11230606707478961</v>
      </c>
      <c r="GD15" s="100">
        <f t="shared" si="146"/>
        <v>0.33595005882269141</v>
      </c>
      <c r="GE15" s="100">
        <f t="shared" si="147"/>
        <v>0.16666666666666666</v>
      </c>
      <c r="GF15" s="100">
        <f t="shared" si="148"/>
        <v>48.166400257711054</v>
      </c>
      <c r="GG15" s="88">
        <f>(GF15*GD$2)/15.68</f>
        <v>34.627330517302426</v>
      </c>
      <c r="GH15" s="72">
        <f t="shared" si="38"/>
        <v>0.18333333333333335</v>
      </c>
      <c r="GI15" s="72">
        <f t="shared" si="39"/>
        <v>128.20000087135017</v>
      </c>
      <c r="GJ15">
        <f t="shared" si="40"/>
        <v>-0.82390874094431876</v>
      </c>
      <c r="GK15">
        <f t="shared" si="41"/>
        <v>0.84199971324295075</v>
      </c>
      <c r="GL15" s="61"/>
      <c r="GM15">
        <v>482.11435365481498</v>
      </c>
      <c r="GN15">
        <v>36</v>
      </c>
      <c r="GO15" s="22">
        <f t="shared" si="149"/>
        <v>0.6</v>
      </c>
      <c r="GP15" s="100">
        <f t="shared" si="150"/>
        <v>41.623560868087004</v>
      </c>
      <c r="GQ15" s="100">
        <f t="shared" si="151"/>
        <v>0.26528288605126532</v>
      </c>
      <c r="GR15" s="100">
        <f t="shared" si="152"/>
        <v>0.36820835739067381</v>
      </c>
      <c r="GS15" s="52">
        <f t="shared" si="42"/>
        <v>110.4112602740329</v>
      </c>
      <c r="GT15" s="72">
        <f t="shared" si="43"/>
        <v>0.73333333333333328</v>
      </c>
      <c r="GU15" s="88">
        <f>(GS15*GR$2)/15.68</f>
        <v>79.375813469240299</v>
      </c>
      <c r="GV15" s="52">
        <f t="shared" si="44"/>
        <v>34.041099026132088</v>
      </c>
      <c r="GW15">
        <f t="shared" si="45"/>
        <v>-0.22184874961635639</v>
      </c>
      <c r="GX15">
        <f t="shared" si="46"/>
        <v>1.6193392310704553</v>
      </c>
      <c r="GY15" s="61"/>
      <c r="GZ15">
        <v>174.6403447087757</v>
      </c>
      <c r="HA15">
        <v>36</v>
      </c>
      <c r="HB15" s="22">
        <f t="shared" si="153"/>
        <v>0.6</v>
      </c>
      <c r="HC15" s="100">
        <f t="shared" si="154"/>
        <v>16.773280291596375</v>
      </c>
      <c r="HD15" s="100">
        <f t="shared" si="155"/>
        <v>0.25723280316220015</v>
      </c>
      <c r="HE15" s="100">
        <f t="shared" si="156"/>
        <v>0.44031870530668854</v>
      </c>
      <c r="HF15" s="52">
        <f t="shared" si="47"/>
        <v>45.749497008748541</v>
      </c>
      <c r="HG15" s="52">
        <f t="shared" si="48"/>
        <v>46.294370103296039</v>
      </c>
      <c r="HH15" s="88">
        <f>(HF15*HE$2)/15.68</f>
        <v>22.804509073942153</v>
      </c>
      <c r="HI15">
        <f t="shared" si="49"/>
        <v>-0.22184874961635639</v>
      </c>
      <c r="HJ15">
        <f t="shared" si="50"/>
        <v>1.2246180043608275</v>
      </c>
      <c r="HK15" s="61"/>
      <c r="HL15">
        <v>286.21146028766913</v>
      </c>
      <c r="HM15">
        <v>36</v>
      </c>
      <c r="HN15" s="22">
        <f t="shared" si="157"/>
        <v>0.6</v>
      </c>
      <c r="HO15" s="100">
        <f t="shared" si="158"/>
        <v>25.130316596139533</v>
      </c>
      <c r="HP15" s="100">
        <f t="shared" si="159"/>
        <v>0.25454219436438347</v>
      </c>
      <c r="HQ15" s="100">
        <f t="shared" si="160"/>
        <v>0.41752082932834883</v>
      </c>
      <c r="HR15" s="52">
        <f t="shared" si="51"/>
        <v>70.735837169228972</v>
      </c>
      <c r="HS15" s="52">
        <f t="shared" si="52"/>
        <v>44.937057732593118</v>
      </c>
      <c r="HT15" s="88">
        <f>(HR15*HQ$2)/15.68</f>
        <v>40.361842927006975</v>
      </c>
      <c r="HU15">
        <f t="shared" si="53"/>
        <v>-0.22184874961635639</v>
      </c>
      <c r="HV15">
        <f t="shared" si="54"/>
        <v>1.4001979599451542</v>
      </c>
      <c r="HW15" s="61"/>
      <c r="HX15">
        <v>291.00042955294759</v>
      </c>
      <c r="HY15">
        <v>36</v>
      </c>
      <c r="HZ15" s="22">
        <f t="shared" si="161"/>
        <v>0.6</v>
      </c>
      <c r="IA15" s="100">
        <f t="shared" si="162"/>
        <v>28.460964924712577</v>
      </c>
      <c r="IB15" s="100">
        <f t="shared" si="163"/>
        <v>0.23087499285962854</v>
      </c>
      <c r="IC15" s="100">
        <f t="shared" si="164"/>
        <v>0.34147571984561154</v>
      </c>
      <c r="ID15" s="52">
        <f t="shared" si="55"/>
        <v>78.139200761548921</v>
      </c>
      <c r="IE15" s="52">
        <f t="shared" si="56"/>
        <v>65.847661674770094</v>
      </c>
      <c r="IF15" s="88">
        <f>(ID15*IC$2)/15.68</f>
        <v>49.073462347386688</v>
      </c>
      <c r="IG15">
        <f t="shared" si="57"/>
        <v>-0.22184874961635639</v>
      </c>
      <c r="IH15">
        <f t="shared" si="58"/>
        <v>1.4542496200762427</v>
      </c>
      <c r="II15" s="61"/>
      <c r="IJ15">
        <v>335.52384416014308</v>
      </c>
      <c r="IK15">
        <v>36</v>
      </c>
      <c r="IL15" s="22">
        <f t="shared" si="165"/>
        <v>0.6</v>
      </c>
      <c r="IM15" s="100">
        <f t="shared" si="166"/>
        <v>28.416709930409407</v>
      </c>
      <c r="IN15" s="100">
        <f t="shared" si="167"/>
        <v>0.20581567000223036</v>
      </c>
      <c r="IO15" s="100">
        <f t="shared" si="168"/>
        <v>0.32339319801712763</v>
      </c>
      <c r="IP15" s="52">
        <f t="shared" si="59"/>
        <v>76.234161295503753</v>
      </c>
      <c r="IQ15" s="52">
        <f t="shared" si="60"/>
        <v>73.776777572939835</v>
      </c>
      <c r="IR15" s="88">
        <f>(IP15*IO$2)/15.68</f>
        <v>54.805538420242321</v>
      </c>
      <c r="IS15">
        <f t="shared" si="169"/>
        <v>-0.22184874961635639</v>
      </c>
      <c r="IT15">
        <f t="shared" si="170"/>
        <v>1.4535737941480553</v>
      </c>
      <c r="IU15" s="61"/>
      <c r="IV15"/>
      <c r="JA15"/>
      <c r="JB15"/>
      <c r="JC15"/>
    </row>
    <row r="16" spans="1:265" x14ac:dyDescent="0.25">
      <c r="A16" s="87">
        <v>15</v>
      </c>
      <c r="B16" s="87" t="s">
        <v>98</v>
      </c>
      <c r="C16" s="101" t="s">
        <v>136</v>
      </c>
      <c r="D16" s="77">
        <v>110</v>
      </c>
      <c r="E16" s="4">
        <v>1145.3</v>
      </c>
      <c r="F16" s="100">
        <v>0</v>
      </c>
      <c r="G16" s="90">
        <v>2.6609999999999756</v>
      </c>
      <c r="H16" s="94">
        <v>144.79622364683689</v>
      </c>
      <c r="I16" s="94">
        <v>336.51942827295738</v>
      </c>
      <c r="J16" s="94">
        <v>2.3325174418818788</v>
      </c>
      <c r="K16" s="94">
        <v>23.930949806133821</v>
      </c>
      <c r="M16" s="49">
        <v>29.154759474226502</v>
      </c>
      <c r="N16" s="49">
        <v>10</v>
      </c>
      <c r="O16" s="22">
        <f t="shared" si="61"/>
        <v>0.16666666666666666</v>
      </c>
      <c r="P16" s="100">
        <f t="shared" si="62"/>
        <v>2.4152729247143156</v>
      </c>
      <c r="Q16" s="100">
        <f t="shared" si="63"/>
        <v>3.5968374196793537E-2</v>
      </c>
      <c r="R16" s="100">
        <f t="shared" si="64"/>
        <v>0.3300811786725561</v>
      </c>
      <c r="S16" s="100">
        <f t="shared" si="65"/>
        <v>0.18333333333333335</v>
      </c>
      <c r="T16" s="100">
        <f t="shared" si="66"/>
        <v>18.467625181742015</v>
      </c>
      <c r="U16" s="88">
        <f>(T16*R$2)/15.68</f>
        <v>9.2054591540244477</v>
      </c>
      <c r="V16" s="72">
        <f t="shared" si="0"/>
        <v>0.19999999999999998</v>
      </c>
      <c r="W16" s="72">
        <f t="shared" si="1"/>
        <v>6.4031966885575304</v>
      </c>
      <c r="X16">
        <f t="shared" si="67"/>
        <v>-0.77815125038364363</v>
      </c>
      <c r="Y16">
        <f t="shared" si="68"/>
        <v>0.38296621293442529</v>
      </c>
      <c r="Z16" s="61"/>
      <c r="AA16" s="49">
        <v>36.345563690772494</v>
      </c>
      <c r="AB16" s="49">
        <v>10</v>
      </c>
      <c r="AC16" s="22">
        <f t="shared" si="69"/>
        <v>0.16666666666666666</v>
      </c>
      <c r="AD16" s="100">
        <f t="shared" si="70"/>
        <v>3.3996411646031706</v>
      </c>
      <c r="AE16" s="100">
        <f t="shared" si="71"/>
        <v>2.9957448667770625E-2</v>
      </c>
      <c r="AF16" s="100">
        <f t="shared" si="72"/>
        <v>0.30959084531546371</v>
      </c>
      <c r="AG16" s="100">
        <f t="shared" si="73"/>
        <v>0.18333333333333335</v>
      </c>
      <c r="AH16" s="100">
        <f t="shared" si="74"/>
        <v>20.591031417808107</v>
      </c>
      <c r="AI16" s="88">
        <f>(AH16*AF$2)/15.68</f>
        <v>11.749235027816601</v>
      </c>
      <c r="AJ16" s="72">
        <f t="shared" si="2"/>
        <v>0.19999999999999998</v>
      </c>
      <c r="AK16" s="72">
        <f t="shared" si="3"/>
        <v>14.872295660161971</v>
      </c>
      <c r="AL16">
        <f t="shared" si="4"/>
        <v>-0.77815125038364363</v>
      </c>
      <c r="AM16">
        <f t="shared" si="5"/>
        <v>0.53143307926078198</v>
      </c>
      <c r="AN16" s="61"/>
      <c r="AO16" s="49">
        <v>30</v>
      </c>
      <c r="AP16" s="49">
        <v>10</v>
      </c>
      <c r="AQ16" s="22">
        <f t="shared" si="75"/>
        <v>0.16666666666666666</v>
      </c>
      <c r="AR16" s="100">
        <f t="shared" si="76"/>
        <v>2.4703557312252959</v>
      </c>
      <c r="AS16" s="100">
        <f t="shared" si="77"/>
        <v>2.6639573213993444E-2</v>
      </c>
      <c r="AT16" s="100">
        <f t="shared" si="78"/>
        <v>0.26098739662184434</v>
      </c>
      <c r="AU16" s="100">
        <f t="shared" si="79"/>
        <v>0.18333333333333335</v>
      </c>
      <c r="AV16" s="100">
        <f t="shared" si="80"/>
        <v>16.065771978478153</v>
      </c>
      <c r="AW16" s="88">
        <f>(AV16*AU$2)/15.68</f>
        <v>10.089725113435108</v>
      </c>
      <c r="AX16" s="72">
        <f t="shared" si="6"/>
        <v>0.19999999999999998</v>
      </c>
      <c r="AY16" s="72">
        <f t="shared" si="7"/>
        <v>37.399486726987206</v>
      </c>
      <c r="AZ16">
        <f t="shared" si="8"/>
        <v>-0.77815125038364363</v>
      </c>
      <c r="BA16">
        <f t="shared" si="9"/>
        <v>0.39275949616825723</v>
      </c>
      <c r="BB16" s="61"/>
      <c r="BC16" s="49">
        <v>74.506711107121077</v>
      </c>
      <c r="BD16" s="49">
        <v>10</v>
      </c>
      <c r="BE16" s="22">
        <f t="shared" si="81"/>
        <v>0.16666666666666666</v>
      </c>
      <c r="BF16" s="100">
        <f t="shared" si="82"/>
        <v>7.1230125341415942</v>
      </c>
      <c r="BG16" s="100">
        <f t="shared" si="83"/>
        <v>0.20761306719200046</v>
      </c>
      <c r="BH16" s="100">
        <f t="shared" si="84"/>
        <v>0.40318257858657797</v>
      </c>
      <c r="BI16" s="100">
        <f t="shared" si="85"/>
        <v>0.18333333333333335</v>
      </c>
      <c r="BJ16" s="100">
        <f t="shared" si="86"/>
        <v>47.339342324867893</v>
      </c>
      <c r="BK16" s="88">
        <f>(BJ16*BH$2)/15.68</f>
        <v>23.596990834576047</v>
      </c>
      <c r="BL16" s="72">
        <f t="shared" si="10"/>
        <v>0.19999999999999998</v>
      </c>
      <c r="BM16" s="72">
        <f t="shared" si="11"/>
        <v>348.78986506780757</v>
      </c>
      <c r="BN16">
        <f t="shared" si="12"/>
        <v>-0.77815125038364363</v>
      </c>
      <c r="BO16">
        <f t="shared" si="13"/>
        <v>0.85266370855961071</v>
      </c>
      <c r="BP16" s="61"/>
      <c r="BQ16" s="49">
        <v>64.69350817508662</v>
      </c>
      <c r="BR16" s="49">
        <v>10</v>
      </c>
      <c r="BS16" s="22">
        <f t="shared" si="87"/>
        <v>0.16666666666666666</v>
      </c>
      <c r="BT16" s="100">
        <f t="shared" si="88"/>
        <v>6.2851946152809308</v>
      </c>
      <c r="BU16" s="100">
        <f t="shared" si="89"/>
        <v>0.16899707202181494</v>
      </c>
      <c r="BV16" s="100">
        <f t="shared" si="90"/>
        <v>0.3762267448898996</v>
      </c>
      <c r="BW16" s="100">
        <f t="shared" si="91"/>
        <v>0.18333333333333335</v>
      </c>
      <c r="BX16" s="100">
        <f t="shared" si="92"/>
        <v>41.863693760194856</v>
      </c>
      <c r="BY16" s="88">
        <f>(BX16*BV$2)/15.68</f>
        <v>23.887408412950073</v>
      </c>
      <c r="BZ16" s="72">
        <f t="shared" si="14"/>
        <v>0.19999999999999998</v>
      </c>
      <c r="CA16" s="72">
        <f t="shared" si="15"/>
        <v>64.738438661726875</v>
      </c>
      <c r="CB16">
        <f t="shared" si="16"/>
        <v>-0.77815125038364363</v>
      </c>
      <c r="CC16">
        <f t="shared" si="17"/>
        <v>0.79831872976008977</v>
      </c>
      <c r="CD16" s="61"/>
      <c r="CE16" s="49">
        <v>93.5</v>
      </c>
      <c r="CF16" s="49">
        <v>10</v>
      </c>
      <c r="CG16" s="22">
        <f t="shared" si="93"/>
        <v>0.16666666666666666</v>
      </c>
      <c r="CH16" s="100">
        <f t="shared" si="94"/>
        <v>8.8937505945020447</v>
      </c>
      <c r="CI16" s="100">
        <f t="shared" si="95"/>
        <v>0.15308542706746867</v>
      </c>
      <c r="CJ16" s="100">
        <f t="shared" si="96"/>
        <v>0.36063990029431148</v>
      </c>
      <c r="CK16" s="100">
        <f t="shared" si="97"/>
        <v>0.18333333333333335</v>
      </c>
      <c r="CL16" s="100">
        <f t="shared" si="98"/>
        <v>55.695893833808547</v>
      </c>
      <c r="CM16" s="88">
        <f>(CL16*CJ$2)/15.68</f>
        <v>34.978478437450448</v>
      </c>
      <c r="CN16" s="72">
        <f t="shared" si="18"/>
        <v>0.19999999999999998</v>
      </c>
      <c r="CO16" s="72">
        <f t="shared" si="19"/>
        <v>298.56582211094758</v>
      </c>
      <c r="CP16">
        <f t="shared" si="99"/>
        <v>-0.77815125038364363</v>
      </c>
      <c r="CQ16">
        <f t="shared" si="100"/>
        <v>0.94908494645874031</v>
      </c>
      <c r="CR16" s="61"/>
      <c r="CS16" s="49">
        <v>69.115844782509896</v>
      </c>
      <c r="CT16" s="49">
        <v>10</v>
      </c>
      <c r="CU16" s="22">
        <f t="shared" si="101"/>
        <v>0.16666666666666666</v>
      </c>
      <c r="CV16" s="100">
        <f t="shared" si="102"/>
        <v>6.5887363949008479</v>
      </c>
      <c r="CW16" s="100">
        <f t="shared" si="103"/>
        <v>0.11479853047109048</v>
      </c>
      <c r="CX16" s="100">
        <f t="shared" si="104"/>
        <v>0.37977565158470011</v>
      </c>
      <c r="CY16" s="100">
        <f t="shared" si="105"/>
        <v>0.18333333333333335</v>
      </c>
      <c r="CZ16" s="100">
        <f t="shared" si="106"/>
        <v>48.552320927398341</v>
      </c>
      <c r="DA16" s="88">
        <f>(CZ16*CX$2)/15.68</f>
        <v>24.20161784375636</v>
      </c>
      <c r="DB16" s="72">
        <f t="shared" si="20"/>
        <v>0.19999999999999998</v>
      </c>
      <c r="DC16" s="72">
        <f t="shared" si="21"/>
        <v>51.792122061480242</v>
      </c>
      <c r="DD16">
        <f t="shared" si="22"/>
        <v>-0.77815125038364363</v>
      </c>
      <c r="DE16">
        <f t="shared" si="23"/>
        <v>0.81880213244811906</v>
      </c>
      <c r="DF16" s="61"/>
      <c r="DG16" s="49">
        <v>88.590349361541627</v>
      </c>
      <c r="DH16" s="49">
        <v>10</v>
      </c>
      <c r="DI16" s="22">
        <f t="shared" si="107"/>
        <v>0.16666666666666666</v>
      </c>
      <c r="DJ16" s="100">
        <f t="shared" si="108"/>
        <v>7.7303969774469135</v>
      </c>
      <c r="DK16" s="100">
        <f t="shared" si="109"/>
        <v>9.7208865382988133E-2</v>
      </c>
      <c r="DL16" s="100">
        <f t="shared" si="110"/>
        <v>0.30175085190732498</v>
      </c>
      <c r="DM16" s="100">
        <f t="shared" si="111"/>
        <v>0.18333333333333335</v>
      </c>
      <c r="DN16" s="100">
        <f t="shared" si="112"/>
        <v>58.808421753669471</v>
      </c>
      <c r="DO16" s="88">
        <f>(DN16*DL$2)/15.68</f>
        <v>33.556064034813481</v>
      </c>
      <c r="DP16" s="72"/>
      <c r="DQ16" s="72"/>
      <c r="DR16">
        <f t="shared" si="26"/>
        <v>-0.77815125038364363</v>
      </c>
      <c r="DS16">
        <f t="shared" si="27"/>
        <v>0.88820179672399335</v>
      </c>
      <c r="DT16" s="61"/>
      <c r="DU16" s="49">
        <v>86.644388162188548</v>
      </c>
      <c r="DV16" s="49">
        <v>10</v>
      </c>
      <c r="DW16" s="22">
        <f t="shared" si="113"/>
        <v>0.16666666666666666</v>
      </c>
      <c r="DX16" s="100">
        <f t="shared" si="114"/>
        <v>7.7147527523985886</v>
      </c>
      <c r="DY16" s="100">
        <f t="shared" si="115"/>
        <v>8.7709260224791391E-2</v>
      </c>
      <c r="DZ16" s="100">
        <f t="shared" si="116"/>
        <v>0.26196701708916992</v>
      </c>
      <c r="EA16" s="100">
        <f t="shared" si="117"/>
        <v>0.18333333333333335</v>
      </c>
      <c r="EB16" s="100">
        <f t="shared" si="118"/>
        <v>68.089863315630026</v>
      </c>
      <c r="EC16" s="88">
        <f>(EB16*DZ$2)/15.68</f>
        <v>42.762215521694074</v>
      </c>
      <c r="ED16" s="72"/>
      <c r="EE16" s="72"/>
      <c r="EF16">
        <f t="shared" si="30"/>
        <v>-0.77815125038364363</v>
      </c>
      <c r="EG16">
        <f t="shared" si="31"/>
        <v>0.88732201205962025</v>
      </c>
      <c r="EH16" s="61"/>
      <c r="EI16" s="49">
        <v>59.552497848536966</v>
      </c>
      <c r="EJ16">
        <v>10</v>
      </c>
      <c r="EK16" s="22">
        <f t="shared" si="119"/>
        <v>0.16666666666666666</v>
      </c>
      <c r="EL16" s="100">
        <f t="shared" si="120"/>
        <v>7.4310578797775104</v>
      </c>
      <c r="EM16" s="100">
        <f t="shared" si="121"/>
        <v>0.13794324768087921</v>
      </c>
      <c r="EN16" s="100">
        <f t="shared" si="122"/>
        <v>0.21611274916557785</v>
      </c>
      <c r="EO16" s="100">
        <f t="shared" si="123"/>
        <v>0.18333333333333335</v>
      </c>
      <c r="EP16" s="100">
        <f t="shared" si="124"/>
        <v>52.370876721200354</v>
      </c>
      <c r="EQ16" s="88">
        <f>(EP16*EN$2)/15.68</f>
        <v>26.105033092943916</v>
      </c>
      <c r="ER16" s="72">
        <f t="shared" si="32"/>
        <v>0.19999999999999998</v>
      </c>
      <c r="ES16" s="72">
        <f t="shared" si="33"/>
        <v>-278.46620868873811</v>
      </c>
      <c r="ET16">
        <f t="shared" si="125"/>
        <v>-0.77815125038364363</v>
      </c>
      <c r="EU16">
        <f t="shared" si="126"/>
        <v>0.87105064399559384</v>
      </c>
      <c r="EV16" s="61"/>
      <c r="EW16">
        <v>79.227520471109031</v>
      </c>
      <c r="EX16">
        <v>10</v>
      </c>
      <c r="EY16" s="22">
        <f t="shared" si="127"/>
        <v>0.16666666666666666</v>
      </c>
      <c r="EZ16" s="100">
        <f t="shared" si="128"/>
        <v>9.8493915229066786</v>
      </c>
      <c r="FA16" s="100">
        <f t="shared" si="129"/>
        <v>0.12385615701262227</v>
      </c>
      <c r="FB16" s="100">
        <f t="shared" si="130"/>
        <v>0.27215129785756392</v>
      </c>
      <c r="FC16" s="100">
        <f t="shared" si="131"/>
        <v>0.18333333333333335</v>
      </c>
      <c r="FD16" s="100">
        <f t="shared" si="132"/>
        <v>67.094391148554848</v>
      </c>
      <c r="FE16" s="88">
        <f>(FD16*FB$2)/15.68</f>
        <v>33.44418522164856</v>
      </c>
      <c r="FF16" s="72">
        <f t="shared" si="34"/>
        <v>0.19999999999999998</v>
      </c>
      <c r="FG16" s="72">
        <f t="shared" si="35"/>
        <v>394.90686173275031</v>
      </c>
      <c r="FH16">
        <f t="shared" si="133"/>
        <v>-0.77815125038364363</v>
      </c>
      <c r="FI16">
        <f t="shared" si="134"/>
        <v>0.99340940142080791</v>
      </c>
      <c r="FJ16" s="61"/>
      <c r="FK16">
        <v>76.540838772514121</v>
      </c>
      <c r="FL16">
        <v>10</v>
      </c>
      <c r="FM16" s="22">
        <f t="shared" si="135"/>
        <v>0.16666666666666666</v>
      </c>
      <c r="FN16" s="100">
        <f t="shared" si="136"/>
        <v>9.5380369320748333</v>
      </c>
      <c r="FO16" s="100">
        <f t="shared" si="137"/>
        <v>0.13312953801874827</v>
      </c>
      <c r="FP16" s="100">
        <f t="shared" si="138"/>
        <v>0.2886480278338166</v>
      </c>
      <c r="FQ16" s="100">
        <f t="shared" si="139"/>
        <v>0.18333333333333335</v>
      </c>
      <c r="FR16" s="100">
        <f t="shared" si="140"/>
        <v>76.792943458617756</v>
      </c>
      <c r="FS16" s="88">
        <f>(FR16*FP$2)/15.68</f>
        <v>38.278571141053064</v>
      </c>
      <c r="FT16" s="72">
        <f t="shared" si="36"/>
        <v>0.19999999999999998</v>
      </c>
      <c r="FU16" s="72">
        <f t="shared" si="37"/>
        <v>222.11960885965019</v>
      </c>
      <c r="FV16">
        <f t="shared" si="141"/>
        <v>-0.77815125038364363</v>
      </c>
      <c r="FW16">
        <f t="shared" si="142"/>
        <v>0.97945899972557449</v>
      </c>
      <c r="FX16" s="61"/>
      <c r="FY16" s="49">
        <v>81.013887698344661</v>
      </c>
      <c r="FZ16">
        <v>10</v>
      </c>
      <c r="GA16" s="22">
        <f t="shared" si="143"/>
        <v>0.16666666666666666</v>
      </c>
      <c r="GB16" s="100">
        <f t="shared" si="144"/>
        <v>7.6579252786954646</v>
      </c>
      <c r="GC16" s="100">
        <f t="shared" si="145"/>
        <v>0.12478451897198846</v>
      </c>
      <c r="GD16" s="100">
        <f t="shared" si="146"/>
        <v>0.34085724001792234</v>
      </c>
      <c r="GE16" s="100">
        <f t="shared" si="147"/>
        <v>0.18333333333333335</v>
      </c>
      <c r="GF16" s="100">
        <f t="shared" si="148"/>
        <v>55.314802557840494</v>
      </c>
      <c r="GG16" s="88">
        <f>(GF16*GD$2)/15.68</f>
        <v>39.766391933410631</v>
      </c>
      <c r="GH16" s="72">
        <f t="shared" si="38"/>
        <v>0.19999999999999998</v>
      </c>
      <c r="GI16" s="72">
        <f t="shared" si="39"/>
        <v>83.220810857011017</v>
      </c>
      <c r="GJ16">
        <f t="shared" si="40"/>
        <v>-0.77815125038364363</v>
      </c>
      <c r="GK16">
        <f t="shared" si="41"/>
        <v>0.88411112445505369</v>
      </c>
      <c r="GL16" s="61"/>
      <c r="GM16">
        <v>567.10669190197359</v>
      </c>
      <c r="GN16">
        <v>40</v>
      </c>
      <c r="GO16" s="22">
        <f t="shared" si="149"/>
        <v>0.66666666666666663</v>
      </c>
      <c r="GP16" s="100">
        <f t="shared" si="150"/>
        <v>48.961412847670594</v>
      </c>
      <c r="GQ16" s="100">
        <f t="shared" si="151"/>
        <v>0.29475876227918368</v>
      </c>
      <c r="GR16" s="100">
        <f t="shared" si="152"/>
        <v>0.39302542585307532</v>
      </c>
      <c r="GS16" s="52">
        <f t="shared" si="42"/>
        <v>112.03089458458912</v>
      </c>
      <c r="GT16" s="72">
        <f t="shared" si="43"/>
        <v>0.8</v>
      </c>
      <c r="GU16" s="88">
        <f>(GS16*GR$2)/15.68</f>
        <v>80.540185568644077</v>
      </c>
      <c r="GV16" s="52">
        <f t="shared" si="44"/>
        <v>48.401479646921011</v>
      </c>
      <c r="GW16">
        <f t="shared" si="45"/>
        <v>-0.17609125905568127</v>
      </c>
      <c r="GX16">
        <f t="shared" si="46"/>
        <v>1.6898539414719413</v>
      </c>
      <c r="GY16" s="61"/>
      <c r="GZ16">
        <v>205.6368157699394</v>
      </c>
      <c r="HA16">
        <v>40</v>
      </c>
      <c r="HB16" s="22">
        <f t="shared" si="153"/>
        <v>0.66666666666666663</v>
      </c>
      <c r="HC16" s="100">
        <f t="shared" si="154"/>
        <v>19.750327193480604</v>
      </c>
      <c r="HD16" s="100">
        <f t="shared" si="155"/>
        <v>0.28581422573577797</v>
      </c>
      <c r="HE16" s="100">
        <f t="shared" si="156"/>
        <v>0.44984255889363456</v>
      </c>
      <c r="HF16" s="52">
        <f t="shared" si="47"/>
        <v>48.655963712803597</v>
      </c>
      <c r="HG16" s="52">
        <f t="shared" si="48"/>
        <v>45.796473457987183</v>
      </c>
      <c r="HH16" s="88">
        <f>(HF16*HE$2)/15.68</f>
        <v>24.253280113174775</v>
      </c>
      <c r="HI16">
        <f t="shared" si="49"/>
        <v>-0.17609125905568127</v>
      </c>
      <c r="HJ16">
        <f t="shared" si="50"/>
        <v>1.2955742947546867</v>
      </c>
      <c r="HK16" s="61"/>
      <c r="HL16">
        <v>339.17841912480225</v>
      </c>
      <c r="HM16">
        <v>40</v>
      </c>
      <c r="HN16" s="22">
        <f t="shared" si="157"/>
        <v>0.66666666666666663</v>
      </c>
      <c r="HO16" s="100">
        <f t="shared" si="158"/>
        <v>29.78099146210748</v>
      </c>
      <c r="HP16" s="100">
        <f t="shared" si="159"/>
        <v>0.28282466040487053</v>
      </c>
      <c r="HQ16" s="100">
        <f t="shared" si="160"/>
        <v>0.43259060590031889</v>
      </c>
      <c r="HR16" s="52">
        <f t="shared" si="51"/>
        <v>74.054786075368199</v>
      </c>
      <c r="HS16" s="52">
        <f t="shared" si="52"/>
        <v>44.793552119327245</v>
      </c>
      <c r="HT16" s="88">
        <f>(HR16*HQ$2)/15.68</f>
        <v>42.255633964099935</v>
      </c>
      <c r="HU16">
        <f t="shared" si="53"/>
        <v>-0.17609125905568127</v>
      </c>
      <c r="HV16">
        <f t="shared" si="54"/>
        <v>1.4739391520916012</v>
      </c>
      <c r="HW16" s="61"/>
      <c r="HX16">
        <v>342.5178827448284</v>
      </c>
      <c r="HY16">
        <v>40</v>
      </c>
      <c r="HZ16" s="22">
        <f t="shared" si="161"/>
        <v>0.66666666666666663</v>
      </c>
      <c r="IA16" s="100">
        <f t="shared" si="162"/>
        <v>33.499570642776845</v>
      </c>
      <c r="IB16" s="100">
        <f t="shared" si="163"/>
        <v>0.25652776984403169</v>
      </c>
      <c r="IC16" s="100">
        <f t="shared" si="164"/>
        <v>0.35549749127652641</v>
      </c>
      <c r="ID16" s="52">
        <f t="shared" si="55"/>
        <v>83.249655992523529</v>
      </c>
      <c r="IE16" s="52">
        <f t="shared" si="56"/>
        <v>35.825745139539521</v>
      </c>
      <c r="IF16" s="88">
        <f>(ID16*IC$2)/15.68</f>
        <v>52.282961931603666</v>
      </c>
      <c r="IG16">
        <f t="shared" si="57"/>
        <v>-0.17609125905568127</v>
      </c>
      <c r="IH16">
        <f t="shared" si="58"/>
        <v>1.5250392408079576</v>
      </c>
      <c r="II16" s="61"/>
      <c r="IJ16">
        <v>393.01558493270977</v>
      </c>
      <c r="IK16">
        <v>40</v>
      </c>
      <c r="IL16" s="22">
        <f t="shared" si="165"/>
        <v>0.66666666666666663</v>
      </c>
      <c r="IM16" s="100">
        <f t="shared" si="166"/>
        <v>33.285890316136488</v>
      </c>
      <c r="IN16" s="100">
        <f t="shared" si="167"/>
        <v>0.22868407778025596</v>
      </c>
      <c r="IO16" s="100">
        <f t="shared" si="168"/>
        <v>0.3361713343066961</v>
      </c>
      <c r="IP16" s="52">
        <f t="shared" si="59"/>
        <v>81.314361024926242</v>
      </c>
      <c r="IQ16" s="52">
        <f t="shared" si="60"/>
        <v>52.37863241631235</v>
      </c>
      <c r="IR16" s="88">
        <f>(IP16*IO$2)/15.68</f>
        <v>58.457747308251555</v>
      </c>
      <c r="IS16">
        <f t="shared" si="169"/>
        <v>-0.17609125905568127</v>
      </c>
      <c r="IT16">
        <f t="shared" si="170"/>
        <v>1.522260177757994</v>
      </c>
      <c r="IU16" s="61"/>
      <c r="IV16"/>
      <c r="JA16"/>
      <c r="JB16"/>
      <c r="JC16"/>
    </row>
    <row r="17" spans="1:263" x14ac:dyDescent="0.25">
      <c r="A17" s="87">
        <v>16</v>
      </c>
      <c r="B17" s="87" t="s">
        <v>99</v>
      </c>
      <c r="C17" s="101" t="s">
        <v>137</v>
      </c>
      <c r="D17" s="77">
        <v>110</v>
      </c>
      <c r="E17" s="4">
        <v>1252.8</v>
      </c>
      <c r="F17" s="100">
        <v>0</v>
      </c>
      <c r="G17" s="90">
        <v>3.0619999999999994</v>
      </c>
      <c r="H17" s="94">
        <v>129.86191878727954</v>
      </c>
      <c r="I17" s="94">
        <v>334.75078893962262</v>
      </c>
      <c r="J17" s="94">
        <v>2.3571730474715915</v>
      </c>
      <c r="K17" s="94">
        <v>26.141378325118279</v>
      </c>
      <c r="M17" s="49">
        <v>34.557922391254948</v>
      </c>
      <c r="N17" s="49">
        <v>11</v>
      </c>
      <c r="O17" s="22">
        <f t="shared" si="61"/>
        <v>0.18333333333333332</v>
      </c>
      <c r="P17" s="100">
        <f t="shared" si="62"/>
        <v>2.862888111279509</v>
      </c>
      <c r="Q17" s="100">
        <f t="shared" si="63"/>
        <v>3.956521161647289E-2</v>
      </c>
      <c r="R17" s="100">
        <f t="shared" si="64"/>
        <v>0.33071622865532702</v>
      </c>
      <c r="S17" s="100">
        <f t="shared" si="65"/>
        <v>0.19999999999999998</v>
      </c>
      <c r="T17" s="100">
        <f t="shared" si="66"/>
        <v>8.8484335527385021</v>
      </c>
      <c r="U17" s="88">
        <f>(T17*R$2)/15.68</f>
        <v>4.4106317323010735</v>
      </c>
      <c r="V17" s="72">
        <f t="shared" si="0"/>
        <v>0.21666666666666667</v>
      </c>
      <c r="W17" s="72">
        <f t="shared" si="1"/>
        <v>332.11559762619447</v>
      </c>
      <c r="X17">
        <f t="shared" si="67"/>
        <v>-0.7367585652254186</v>
      </c>
      <c r="Y17">
        <f t="shared" si="68"/>
        <v>0.45680437505497468</v>
      </c>
      <c r="Z17" s="61"/>
      <c r="AA17" s="49">
        <v>39.75550276376844</v>
      </c>
      <c r="AB17" s="49">
        <v>11</v>
      </c>
      <c r="AC17" s="22">
        <f t="shared" si="69"/>
        <v>0.18333333333333332</v>
      </c>
      <c r="AD17" s="100">
        <f t="shared" si="70"/>
        <v>3.7185953384873671</v>
      </c>
      <c r="AE17" s="100">
        <f t="shared" si="71"/>
        <v>3.295319353454769E-2</v>
      </c>
      <c r="AF17" s="100">
        <f t="shared" si="72"/>
        <v>0.30998214044092576</v>
      </c>
      <c r="AG17" s="100">
        <f t="shared" si="73"/>
        <v>0.19999999999999998</v>
      </c>
      <c r="AH17" s="100">
        <f t="shared" si="74"/>
        <v>21.07297660261187</v>
      </c>
      <c r="AI17" s="88">
        <f>(AH17*AF$2)/15.68</f>
        <v>12.024232774742806</v>
      </c>
      <c r="AJ17" s="72">
        <f t="shared" si="2"/>
        <v>0.21666666666666667</v>
      </c>
      <c r="AK17" s="72">
        <f t="shared" si="3"/>
        <v>38.0413916789512</v>
      </c>
      <c r="AL17">
        <f t="shared" si="4"/>
        <v>-0.7367585652254186</v>
      </c>
      <c r="AM17">
        <f t="shared" si="5"/>
        <v>0.57037892054131767</v>
      </c>
      <c r="AN17" s="61"/>
      <c r="AO17" s="49">
        <v>33</v>
      </c>
      <c r="AP17" s="49">
        <v>11</v>
      </c>
      <c r="AQ17" s="22">
        <f t="shared" si="75"/>
        <v>0.18333333333333332</v>
      </c>
      <c r="AR17" s="100">
        <f t="shared" si="76"/>
        <v>2.7173913043478257</v>
      </c>
      <c r="AS17" s="100">
        <f t="shared" si="77"/>
        <v>2.9303530535392787E-2</v>
      </c>
      <c r="AT17" s="100">
        <f t="shared" si="78"/>
        <v>0.26124959363712602</v>
      </c>
      <c r="AU17" s="100">
        <f t="shared" si="79"/>
        <v>0.19999999999999998</v>
      </c>
      <c r="AV17" s="100">
        <f t="shared" si="80"/>
        <v>17.300209678703588</v>
      </c>
      <c r="AW17" s="88">
        <f>(AV17*AU$2)/15.68</f>
        <v>10.864984284399357</v>
      </c>
      <c r="AX17" s="72">
        <f t="shared" si="6"/>
        <v>0.21666666666666667</v>
      </c>
      <c r="AY17" s="72">
        <f t="shared" si="7"/>
        <v>75.384043344955543</v>
      </c>
      <c r="AZ17">
        <f t="shared" si="8"/>
        <v>-0.7367585652254186</v>
      </c>
      <c r="BA17">
        <f t="shared" si="9"/>
        <v>0.43415218132648226</v>
      </c>
      <c r="BB17" s="61"/>
      <c r="BC17" s="49">
        <v>82.013718364673608</v>
      </c>
      <c r="BD17" s="49">
        <v>11</v>
      </c>
      <c r="BE17" s="22">
        <f t="shared" si="81"/>
        <v>0.18333333333333332</v>
      </c>
      <c r="BF17" s="100">
        <f t="shared" si="82"/>
        <v>7.8406996524544557</v>
      </c>
      <c r="BG17" s="100">
        <f t="shared" si="83"/>
        <v>0.2283743739112005</v>
      </c>
      <c r="BH17" s="100">
        <f t="shared" si="84"/>
        <v>0.41040810193264077</v>
      </c>
      <c r="BI17" s="100">
        <f t="shared" si="85"/>
        <v>0.19999999999999998</v>
      </c>
      <c r="BJ17" s="100">
        <f t="shared" si="86"/>
        <v>58.787542994787998</v>
      </c>
      <c r="BK17" s="88">
        <f>(BJ17*BH$2)/15.68</f>
        <v>29.303514690075048</v>
      </c>
      <c r="BL17" s="72">
        <f t="shared" si="10"/>
        <v>0.21666666666666667</v>
      </c>
      <c r="BM17" s="72">
        <f t="shared" si="11"/>
        <v>-253.09992056874214</v>
      </c>
      <c r="BN17">
        <f t="shared" si="12"/>
        <v>-0.7367585652254186</v>
      </c>
      <c r="BO17">
        <f t="shared" si="13"/>
        <v>0.89435481799601979</v>
      </c>
      <c r="BP17" s="61"/>
      <c r="BQ17" s="49">
        <v>69.645531084198069</v>
      </c>
      <c r="BR17" s="49">
        <v>11</v>
      </c>
      <c r="BS17" s="22">
        <f t="shared" si="87"/>
        <v>0.18333333333333332</v>
      </c>
      <c r="BT17" s="100">
        <f t="shared" si="88"/>
        <v>6.7663005036624959</v>
      </c>
      <c r="BU17" s="100">
        <f t="shared" si="89"/>
        <v>0.18589677922399644</v>
      </c>
      <c r="BV17" s="100">
        <f t="shared" si="90"/>
        <v>0.38039318255499194</v>
      </c>
      <c r="BW17" s="100">
        <f t="shared" si="91"/>
        <v>0.19999999999999998</v>
      </c>
      <c r="BX17" s="100">
        <f t="shared" si="92"/>
        <v>50.920345351767835</v>
      </c>
      <c r="BY17" s="88">
        <f>(BX17*BV$2)/15.68</f>
        <v>29.055130512699428</v>
      </c>
      <c r="BZ17" s="72">
        <f t="shared" si="14"/>
        <v>0.21666666666666667</v>
      </c>
      <c r="CA17" s="72">
        <f t="shared" si="15"/>
        <v>-82.282700689237643</v>
      </c>
      <c r="CB17">
        <f t="shared" si="16"/>
        <v>-0.7367585652254186</v>
      </c>
      <c r="CC17">
        <f t="shared" si="17"/>
        <v>0.83035128168494177</v>
      </c>
      <c r="CD17" s="61"/>
      <c r="CE17" s="49">
        <v>101.51970252123476</v>
      </c>
      <c r="CF17" s="49">
        <v>11</v>
      </c>
      <c r="CG17" s="22">
        <f t="shared" si="93"/>
        <v>0.18333333333333332</v>
      </c>
      <c r="CH17" s="100">
        <f t="shared" si="94"/>
        <v>9.6565873224802399</v>
      </c>
      <c r="CI17" s="100">
        <f t="shared" si="95"/>
        <v>0.16839396977421553</v>
      </c>
      <c r="CJ17" s="100">
        <f t="shared" si="96"/>
        <v>0.3667232205554557</v>
      </c>
      <c r="CK17" s="100">
        <f t="shared" si="97"/>
        <v>0.19999999999999998</v>
      </c>
      <c r="CL17" s="100">
        <f t="shared" si="98"/>
        <v>68.532718343898978</v>
      </c>
      <c r="CM17" s="88">
        <f>(CL17*CJ$2)/15.68</f>
        <v>43.040340065371275</v>
      </c>
      <c r="CN17" s="72">
        <f t="shared" si="18"/>
        <v>0.21666666666666667</v>
      </c>
      <c r="CO17" s="72">
        <f t="shared" si="19"/>
        <v>-129.32169034735767</v>
      </c>
      <c r="CP17">
        <f t="shared" si="99"/>
        <v>-0.7367585652254186</v>
      </c>
      <c r="CQ17">
        <f t="shared" si="100"/>
        <v>0.98482367208051957</v>
      </c>
      <c r="CR17" s="61"/>
      <c r="CS17" s="49">
        <v>76.133107121672111</v>
      </c>
      <c r="CT17" s="49">
        <v>11</v>
      </c>
      <c r="CU17" s="22">
        <f t="shared" si="101"/>
        <v>0.18333333333333332</v>
      </c>
      <c r="CV17" s="100">
        <f t="shared" si="102"/>
        <v>7.2576841870040143</v>
      </c>
      <c r="CW17" s="100">
        <f t="shared" si="103"/>
        <v>0.12627838351819953</v>
      </c>
      <c r="CX17" s="100">
        <f t="shared" si="104"/>
        <v>0.38321788644858601</v>
      </c>
      <c r="CY17" s="100">
        <f t="shared" si="105"/>
        <v>0.19999999999999998</v>
      </c>
      <c r="CZ17" s="100">
        <f t="shared" si="106"/>
        <v>52.904887220502907</v>
      </c>
      <c r="DA17" s="88">
        <f>(CZ17*CX$2)/15.68</f>
        <v>26.371218473618086</v>
      </c>
      <c r="DB17" s="72">
        <f t="shared" si="20"/>
        <v>0.21666666666666667</v>
      </c>
      <c r="DC17" s="72">
        <f t="shared" si="21"/>
        <v>88.0719315814097</v>
      </c>
      <c r="DD17">
        <f t="shared" si="22"/>
        <v>-0.7367585652254186</v>
      </c>
      <c r="DE17">
        <f t="shared" si="23"/>
        <v>0.86079806625837263</v>
      </c>
      <c r="DF17" s="61"/>
      <c r="DG17" s="49">
        <v>98.58118481738795</v>
      </c>
      <c r="DH17" s="49">
        <v>11</v>
      </c>
      <c r="DI17" s="22">
        <f t="shared" si="107"/>
        <v>0.18333333333333332</v>
      </c>
      <c r="DJ17" s="100">
        <f t="shared" si="108"/>
        <v>8.6021976280443244</v>
      </c>
      <c r="DK17" s="100">
        <f t="shared" si="109"/>
        <v>0.10692975192128694</v>
      </c>
      <c r="DL17" s="100">
        <f t="shared" si="110"/>
        <v>0.30542363751160045</v>
      </c>
      <c r="DM17" s="100">
        <f t="shared" si="111"/>
        <v>0.19999999999999998</v>
      </c>
      <c r="DN17" s="100">
        <f t="shared" si="112"/>
        <v>61.477411884683391</v>
      </c>
      <c r="DO17" s="88">
        <f>(DN17*DL$2)/15.68</f>
        <v>35.078988831532762</v>
      </c>
      <c r="DP17" s="72"/>
      <c r="DQ17" s="72"/>
      <c r="DR17">
        <f t="shared" si="26"/>
        <v>-0.7367585652254186</v>
      </c>
      <c r="DS17">
        <f t="shared" si="27"/>
        <v>0.93460941587247792</v>
      </c>
      <c r="DT17" s="61"/>
      <c r="DU17" s="49">
        <v>101.1236866416568</v>
      </c>
      <c r="DV17" s="49">
        <v>11</v>
      </c>
      <c r="DW17" s="22">
        <f t="shared" si="113"/>
        <v>0.18333333333333332</v>
      </c>
      <c r="DX17" s="100">
        <f t="shared" si="114"/>
        <v>9.0039788657872677</v>
      </c>
      <c r="DY17" s="100">
        <f t="shared" si="115"/>
        <v>9.6480186247270533E-2</v>
      </c>
      <c r="DZ17" s="100">
        <f t="shared" si="116"/>
        <v>0.26684123725838588</v>
      </c>
      <c r="EA17" s="100">
        <f t="shared" si="117"/>
        <v>0.19999999999999998</v>
      </c>
      <c r="EB17" s="100">
        <f t="shared" si="118"/>
        <v>66.663640530959725</v>
      </c>
      <c r="EC17" s="88">
        <f>(EB17*DZ$2)/15.68</f>
        <v>41.866510300238261</v>
      </c>
      <c r="ED17" s="72"/>
      <c r="EE17" s="72"/>
      <c r="EF17">
        <f t="shared" si="30"/>
        <v>-0.7367585652254186</v>
      </c>
      <c r="EG17">
        <f t="shared" si="31"/>
        <v>0.95443446695012379</v>
      </c>
      <c r="EH17" s="61"/>
      <c r="EI17" s="49">
        <v>66.516915141939648</v>
      </c>
      <c r="EJ17">
        <v>11</v>
      </c>
      <c r="EK17" s="22">
        <f t="shared" si="119"/>
        <v>0.18333333333333332</v>
      </c>
      <c r="EL17" s="100">
        <f t="shared" si="120"/>
        <v>8.3000892365784438</v>
      </c>
      <c r="EM17" s="100">
        <f t="shared" si="121"/>
        <v>0.15173757244896713</v>
      </c>
      <c r="EN17" s="100">
        <f t="shared" si="122"/>
        <v>0.22035054671198429</v>
      </c>
      <c r="EO17" s="100">
        <f t="shared" si="123"/>
        <v>0.19999999999999998</v>
      </c>
      <c r="EP17" s="100">
        <f t="shared" si="124"/>
        <v>50.68373507572533</v>
      </c>
      <c r="EQ17" s="88">
        <f>(EP17*EN$2)/15.68</f>
        <v>25.264052547170841</v>
      </c>
      <c r="ER17" s="72">
        <f t="shared" si="32"/>
        <v>0.21666666666666667</v>
      </c>
      <c r="ES17" s="72">
        <f t="shared" si="33"/>
        <v>-340.04267012847947</v>
      </c>
      <c r="ET17">
        <f t="shared" si="125"/>
        <v>-0.7367585652254186</v>
      </c>
      <c r="EU17">
        <f t="shared" si="126"/>
        <v>0.91908276162249181</v>
      </c>
      <c r="EV17" s="61"/>
      <c r="EW17">
        <v>87.705473033329</v>
      </c>
      <c r="EX17">
        <v>11</v>
      </c>
      <c r="EY17" s="22">
        <f t="shared" si="127"/>
        <v>0.18333333333333332</v>
      </c>
      <c r="EZ17" s="100">
        <f t="shared" si="128"/>
        <v>10.903351985147628</v>
      </c>
      <c r="FA17" s="100">
        <f t="shared" si="129"/>
        <v>0.13624177271388452</v>
      </c>
      <c r="FB17" s="100">
        <f t="shared" si="130"/>
        <v>0.27710263571805949</v>
      </c>
      <c r="FC17" s="100">
        <f t="shared" si="131"/>
        <v>0.19999999999999998</v>
      </c>
      <c r="FD17" s="100">
        <f t="shared" si="132"/>
        <v>72.812644839266525</v>
      </c>
      <c r="FE17" s="88">
        <f>(FD17*FB$2)/15.68</f>
        <v>36.294532803655883</v>
      </c>
      <c r="FF17" s="72">
        <f t="shared" si="34"/>
        <v>0.21666666666666667</v>
      </c>
      <c r="FG17" s="72">
        <f t="shared" si="35"/>
        <v>443.44433141073318</v>
      </c>
      <c r="FH17">
        <f t="shared" si="133"/>
        <v>-0.7367585652254186</v>
      </c>
      <c r="FI17">
        <f t="shared" si="134"/>
        <v>1.0375600323316199</v>
      </c>
      <c r="FJ17" s="61"/>
      <c r="FK17">
        <v>86.570780289887651</v>
      </c>
      <c r="FL17">
        <v>11</v>
      </c>
      <c r="FM17" s="22">
        <f t="shared" si="135"/>
        <v>0.18333333333333332</v>
      </c>
      <c r="FN17" s="100">
        <f t="shared" si="136"/>
        <v>10.787905030640969</v>
      </c>
      <c r="FO17" s="100">
        <f t="shared" si="137"/>
        <v>0.14644249182062311</v>
      </c>
      <c r="FP17" s="100">
        <f t="shared" si="138"/>
        <v>0.29517724873732643</v>
      </c>
      <c r="FQ17" s="100">
        <f t="shared" si="139"/>
        <v>0.19999999999999998</v>
      </c>
      <c r="FR17" s="100">
        <f t="shared" si="140"/>
        <v>78.593975671232357</v>
      </c>
      <c r="FS17" s="88">
        <f>(FR17*FP$2)/15.68</f>
        <v>39.176322113641412</v>
      </c>
      <c r="FT17" s="72">
        <f t="shared" si="36"/>
        <v>0.21666666666666667</v>
      </c>
      <c r="FU17" s="72">
        <f t="shared" si="37"/>
        <v>341.28391038528724</v>
      </c>
      <c r="FV17">
        <f t="shared" si="141"/>
        <v>-0.7367585652254186</v>
      </c>
      <c r="FW17">
        <f t="shared" si="142"/>
        <v>1.0329371145652324</v>
      </c>
      <c r="FX17" s="61"/>
      <c r="FY17" s="49">
        <v>90.512430085596534</v>
      </c>
      <c r="FZ17">
        <v>11</v>
      </c>
      <c r="GA17" s="22">
        <f t="shared" si="143"/>
        <v>0.18333333333333332</v>
      </c>
      <c r="GB17" s="100">
        <f t="shared" si="144"/>
        <v>8.5557852620225301</v>
      </c>
      <c r="GC17" s="100">
        <f t="shared" si="145"/>
        <v>0.13726297086918729</v>
      </c>
      <c r="GD17" s="100">
        <f t="shared" si="146"/>
        <v>0.34708310476340354</v>
      </c>
      <c r="GE17" s="100">
        <f t="shared" si="147"/>
        <v>0.19999999999999998</v>
      </c>
      <c r="GF17" s="100">
        <f t="shared" si="148"/>
        <v>52.439733620089392</v>
      </c>
      <c r="GG17" s="88">
        <f>(GF17*GD$2)/15.68</f>
        <v>37.699474708231463</v>
      </c>
      <c r="GH17" s="72">
        <f t="shared" si="38"/>
        <v>0.21666666666666667</v>
      </c>
      <c r="GI17" s="72">
        <f t="shared" si="39"/>
        <v>298.35885348025278</v>
      </c>
      <c r="GJ17">
        <f t="shared" si="40"/>
        <v>-0.7367585652254186</v>
      </c>
      <c r="GK17">
        <f t="shared" si="41"/>
        <v>0.93225987586571279</v>
      </c>
      <c r="GL17" s="61"/>
      <c r="GM17">
        <v>652.62948906711222</v>
      </c>
      <c r="GN17">
        <v>44</v>
      </c>
      <c r="GO17" s="22">
        <f t="shared" si="149"/>
        <v>0.73333333333333328</v>
      </c>
      <c r="GP17" s="100">
        <f t="shared" si="150"/>
        <v>56.345062237958054</v>
      </c>
      <c r="GQ17" s="100">
        <f t="shared" si="151"/>
        <v>0.32423463850710205</v>
      </c>
      <c r="GR17" s="100">
        <f t="shared" si="152"/>
        <v>0.41799738398618697</v>
      </c>
      <c r="GS17" s="52">
        <f t="shared" si="42"/>
        <v>114.95007347751718</v>
      </c>
      <c r="GT17" s="72">
        <f t="shared" si="43"/>
        <v>0.8666666666666667</v>
      </c>
      <c r="GU17" s="88">
        <f>(GS17*GR$2)/15.68</f>
        <v>82.638813903410906</v>
      </c>
      <c r="GV17" s="52">
        <f t="shared" si="44"/>
        <v>35.989864180972269</v>
      </c>
      <c r="GW17">
        <f t="shared" si="45"/>
        <v>-0.13469857389745624</v>
      </c>
      <c r="GX17">
        <f t="shared" si="46"/>
        <v>1.7508558629416917</v>
      </c>
      <c r="GY17" s="61"/>
      <c r="GZ17">
        <v>238.1517373440723</v>
      </c>
      <c r="HA17">
        <v>44</v>
      </c>
      <c r="HB17" s="22">
        <f t="shared" si="153"/>
        <v>0.73333333333333328</v>
      </c>
      <c r="HC17" s="100">
        <f t="shared" si="154"/>
        <v>22.87321322609618</v>
      </c>
      <c r="HD17" s="100">
        <f t="shared" si="155"/>
        <v>0.31439564830935574</v>
      </c>
      <c r="HE17" s="100">
        <f t="shared" si="156"/>
        <v>0.45983296560322479</v>
      </c>
      <c r="HF17" s="52">
        <f t="shared" si="47"/>
        <v>51.922079689188017</v>
      </c>
      <c r="HG17" s="52">
        <f t="shared" si="48"/>
        <v>37.301976280582679</v>
      </c>
      <c r="HH17" s="88">
        <f>(HF17*HE$2)/15.68</f>
        <v>25.881323617254456</v>
      </c>
      <c r="HI17">
        <f t="shared" si="49"/>
        <v>-0.13469857389745624</v>
      </c>
      <c r="HJ17">
        <f t="shared" si="50"/>
        <v>1.3593271785262595</v>
      </c>
      <c r="HK17" s="61"/>
      <c r="HL17">
        <v>393.62704429446916</v>
      </c>
      <c r="HM17">
        <v>44</v>
      </c>
      <c r="HN17" s="22">
        <f t="shared" si="157"/>
        <v>0.73333333333333328</v>
      </c>
      <c r="HO17" s="100">
        <f t="shared" si="158"/>
        <v>34.561761552036728</v>
      </c>
      <c r="HP17" s="100">
        <f t="shared" si="159"/>
        <v>0.3111071264453576</v>
      </c>
      <c r="HQ17" s="100">
        <f t="shared" si="160"/>
        <v>0.44808193547581621</v>
      </c>
      <c r="HR17" s="52">
        <f t="shared" si="51"/>
        <v>76.727444866908058</v>
      </c>
      <c r="HS17" s="52">
        <f t="shared" si="52"/>
        <v>52.023212887516742</v>
      </c>
      <c r="HT17" s="88">
        <f>(HR17*HQ$2)/15.68</f>
        <v>43.7806520971792</v>
      </c>
      <c r="HU17">
        <f t="shared" si="53"/>
        <v>-0.13469857389745624</v>
      </c>
      <c r="HV17">
        <f t="shared" si="54"/>
        <v>1.538595869594837</v>
      </c>
      <c r="HW17" s="61"/>
      <c r="HX17">
        <v>397.52547088205557</v>
      </c>
      <c r="HY17">
        <v>44</v>
      </c>
      <c r="HZ17" s="22">
        <f t="shared" si="161"/>
        <v>0.73333333333333328</v>
      </c>
      <c r="IA17" s="100">
        <f t="shared" si="162"/>
        <v>38.879525026252431</v>
      </c>
      <c r="IB17" s="100">
        <f t="shared" si="163"/>
        <v>0.28218054682843485</v>
      </c>
      <c r="IC17" s="100">
        <f t="shared" si="164"/>
        <v>0.37046919076938217</v>
      </c>
      <c r="ID17" s="52">
        <f t="shared" si="55"/>
        <v>86.918888984851606</v>
      </c>
      <c r="IE17" s="52">
        <f t="shared" si="56"/>
        <v>27.673510411546232</v>
      </c>
      <c r="IF17" s="88">
        <f>(ID17*IC$2)/15.68</f>
        <v>54.587336244853702</v>
      </c>
      <c r="IG17">
        <f t="shared" si="57"/>
        <v>-0.13469857389745624</v>
      </c>
      <c r="IH17">
        <f t="shared" si="58"/>
        <v>1.58972095070543</v>
      </c>
      <c r="II17" s="61"/>
      <c r="IJ17">
        <v>455.53951530026461</v>
      </c>
      <c r="IK17">
        <v>44</v>
      </c>
      <c r="IL17" s="22">
        <f t="shared" si="165"/>
        <v>0.73333333333333328</v>
      </c>
      <c r="IM17" s="100">
        <f t="shared" si="166"/>
        <v>38.581264769809906</v>
      </c>
      <c r="IN17" s="100">
        <f t="shared" si="167"/>
        <v>0.25155248555828152</v>
      </c>
      <c r="IO17" s="100">
        <f t="shared" si="168"/>
        <v>0.35006792698000994</v>
      </c>
      <c r="IP17" s="52">
        <f t="shared" si="59"/>
        <v>86.071064971895737</v>
      </c>
      <c r="IQ17" s="52">
        <f t="shared" si="60"/>
        <v>19.032745705504265</v>
      </c>
      <c r="IR17" s="88">
        <f>(IP17*IO$2)/15.68</f>
        <v>61.877391684069337</v>
      </c>
      <c r="IS17">
        <f t="shared" si="169"/>
        <v>-0.13469857389745624</v>
      </c>
      <c r="IT17">
        <f t="shared" si="170"/>
        <v>1.5863764605692949</v>
      </c>
      <c r="IU17" s="61"/>
      <c r="IV17"/>
      <c r="JA17"/>
      <c r="JB17"/>
      <c r="JC17"/>
    </row>
    <row r="18" spans="1:263" x14ac:dyDescent="0.25">
      <c r="A18" s="87">
        <v>17</v>
      </c>
      <c r="B18" s="87" t="s">
        <v>100</v>
      </c>
      <c r="C18" s="101" t="s">
        <v>138</v>
      </c>
      <c r="D18" s="77">
        <v>110</v>
      </c>
      <c r="E18" s="4">
        <v>1124.7</v>
      </c>
      <c r="F18" s="100">
        <v>0</v>
      </c>
      <c r="G18" s="90">
        <v>2.9029999999999894</v>
      </c>
      <c r="H18" s="94">
        <v>123.5339966281623</v>
      </c>
      <c r="I18" s="94">
        <v>388.63012707515099</v>
      </c>
      <c r="J18" s="94">
        <v>2.5988089596381649</v>
      </c>
      <c r="K18" s="94">
        <v>29.288531550688454</v>
      </c>
      <c r="M18" s="49">
        <v>36.585516259853435</v>
      </c>
      <c r="N18" s="49">
        <v>12</v>
      </c>
      <c r="O18" s="22">
        <f t="shared" si="61"/>
        <v>0.2</v>
      </c>
      <c r="P18" s="100">
        <f t="shared" si="62"/>
        <v>3.0308604307723832</v>
      </c>
      <c r="Q18" s="100">
        <f t="shared" si="63"/>
        <v>4.3162049036152249E-2</v>
      </c>
      <c r="R18" s="100">
        <f t="shared" si="64"/>
        <v>0.33095453785886075</v>
      </c>
      <c r="S18" s="100">
        <f t="shared" si="65"/>
        <v>0.21666666666666667</v>
      </c>
      <c r="T18" s="100">
        <f t="shared" si="66"/>
        <v>18.681065071360599</v>
      </c>
      <c r="U18" s="88">
        <f>(T18*R$2)/15.68</f>
        <v>9.3118514035090154</v>
      </c>
      <c r="V18" s="72">
        <f t="shared" si="0"/>
        <v>0.23333333333333331</v>
      </c>
      <c r="W18" s="72">
        <f t="shared" si="1"/>
        <v>-39.563386169367163</v>
      </c>
      <c r="X18">
        <f t="shared" si="67"/>
        <v>-0.69897000433601875</v>
      </c>
      <c r="Y18">
        <f t="shared" si="68"/>
        <v>0.48156593783875462</v>
      </c>
      <c r="Z18" s="61"/>
      <c r="AA18" s="49">
        <v>43.683520920365382</v>
      </c>
      <c r="AB18" s="49">
        <v>12</v>
      </c>
      <c r="AC18" s="22">
        <f t="shared" si="69"/>
        <v>0.2</v>
      </c>
      <c r="AD18" s="100">
        <f t="shared" si="70"/>
        <v>4.0860088785301079</v>
      </c>
      <c r="AE18" s="100">
        <f t="shared" si="71"/>
        <v>3.5948938401324751E-2</v>
      </c>
      <c r="AF18" s="100">
        <f t="shared" si="72"/>
        <v>0.31043288584267636</v>
      </c>
      <c r="AG18" s="100">
        <f t="shared" si="73"/>
        <v>0.21666666666666667</v>
      </c>
      <c r="AH18" s="100">
        <f t="shared" si="74"/>
        <v>21.086774606480173</v>
      </c>
      <c r="AI18" s="88">
        <f>(AH18*AF$2)/15.68</f>
        <v>12.032105910724871</v>
      </c>
      <c r="AJ18" s="72">
        <f t="shared" si="2"/>
        <v>0.23333333333333331</v>
      </c>
      <c r="AK18" s="72">
        <f t="shared" si="3"/>
        <v>45.714151713438341</v>
      </c>
      <c r="AL18">
        <f t="shared" si="4"/>
        <v>-0.69897000433601875</v>
      </c>
      <c r="AM18">
        <f t="shared" si="5"/>
        <v>0.61129930598033577</v>
      </c>
      <c r="AN18" s="61"/>
      <c r="AO18" s="49">
        <v>36.503424496887959</v>
      </c>
      <c r="AP18" s="49">
        <v>12</v>
      </c>
      <c r="AQ18" s="22">
        <f t="shared" si="75"/>
        <v>0.2</v>
      </c>
      <c r="AR18" s="100">
        <f t="shared" si="76"/>
        <v>3.0058814638412348</v>
      </c>
      <c r="AS18" s="100">
        <f t="shared" si="77"/>
        <v>3.1967487856792133E-2</v>
      </c>
      <c r="AT18" s="100">
        <f t="shared" si="78"/>
        <v>0.26155578945257574</v>
      </c>
      <c r="AU18" s="100">
        <f t="shared" si="79"/>
        <v>0.21666666666666667</v>
      </c>
      <c r="AV18" s="100">
        <f t="shared" si="80"/>
        <v>17.312421536044393</v>
      </c>
      <c r="AW18" s="88">
        <f>(AV18*AU$2)/15.68</f>
        <v>10.872653650294646</v>
      </c>
      <c r="AX18" s="72">
        <f t="shared" si="6"/>
        <v>0.23333333333333331</v>
      </c>
      <c r="AY18" s="72">
        <f t="shared" si="7"/>
        <v>36.332164547275248</v>
      </c>
      <c r="AZ18">
        <f t="shared" si="8"/>
        <v>-0.69897000433601875</v>
      </c>
      <c r="BA18">
        <f t="shared" si="9"/>
        <v>0.47797185029789974</v>
      </c>
      <c r="BB18" s="61"/>
      <c r="BC18" s="49">
        <v>91.012361797725035</v>
      </c>
      <c r="BD18" s="49">
        <v>12</v>
      </c>
      <c r="BE18" s="22">
        <f t="shared" si="81"/>
        <v>0.2</v>
      </c>
      <c r="BF18" s="100">
        <f t="shared" si="82"/>
        <v>8.7009906116371916</v>
      </c>
      <c r="BG18" s="100">
        <f t="shared" si="83"/>
        <v>0.24913568063040056</v>
      </c>
      <c r="BH18" s="100">
        <f t="shared" si="84"/>
        <v>0.41906933083221226</v>
      </c>
      <c r="BI18" s="100">
        <f t="shared" si="85"/>
        <v>0.21666666666666667</v>
      </c>
      <c r="BJ18" s="100">
        <f t="shared" si="86"/>
        <v>58.965671160461476</v>
      </c>
      <c r="BK18" s="88">
        <f>(BJ18*BH$2)/15.68</f>
        <v>29.392305291852566</v>
      </c>
      <c r="BL18" s="72">
        <f t="shared" si="10"/>
        <v>0.23333333333333331</v>
      </c>
      <c r="BM18" s="72">
        <f t="shared" si="11"/>
        <v>-135.06896530275372</v>
      </c>
      <c r="BN18">
        <f t="shared" si="12"/>
        <v>-0.69897000433601875</v>
      </c>
      <c r="BO18">
        <f t="shared" si="13"/>
        <v>0.93956870005271098</v>
      </c>
      <c r="BP18" s="61"/>
      <c r="BQ18" s="49">
        <v>79.05694150420949</v>
      </c>
      <c r="BR18" s="49">
        <v>12</v>
      </c>
      <c r="BS18" s="22">
        <f t="shared" si="87"/>
        <v>0.2</v>
      </c>
      <c r="BT18" s="100">
        <f t="shared" si="88"/>
        <v>7.6806510739540936</v>
      </c>
      <c r="BU18" s="100">
        <f t="shared" si="89"/>
        <v>0.20279648642617795</v>
      </c>
      <c r="BV18" s="100">
        <f t="shared" si="90"/>
        <v>0.38831157380141162</v>
      </c>
      <c r="BW18" s="100">
        <f t="shared" si="91"/>
        <v>0.21666666666666667</v>
      </c>
      <c r="BX18" s="100">
        <f t="shared" si="92"/>
        <v>44.021641715585751</v>
      </c>
      <c r="BY18" s="88">
        <f>(BX18*BV$2)/15.68</f>
        <v>25.118732730378699</v>
      </c>
      <c r="BZ18" s="72">
        <f t="shared" si="14"/>
        <v>0.23333333333333331</v>
      </c>
      <c r="CA18" s="72">
        <f t="shared" si="15"/>
        <v>296.87796569291675</v>
      </c>
      <c r="CB18">
        <f t="shared" si="16"/>
        <v>-0.69897000433601875</v>
      </c>
      <c r="CC18">
        <f t="shared" si="17"/>
        <v>0.88539803589620181</v>
      </c>
      <c r="CD18" s="61"/>
      <c r="CE18" s="49">
        <v>113.01769772916099</v>
      </c>
      <c r="CF18" s="49">
        <v>12</v>
      </c>
      <c r="CG18" s="22">
        <f t="shared" si="93"/>
        <v>0.2</v>
      </c>
      <c r="CH18" s="100">
        <f t="shared" si="94"/>
        <v>10.750280388962331</v>
      </c>
      <c r="CI18" s="100">
        <f t="shared" si="95"/>
        <v>0.18370251248096242</v>
      </c>
      <c r="CJ18" s="100">
        <f t="shared" si="96"/>
        <v>0.37544498885368272</v>
      </c>
      <c r="CK18" s="100">
        <f t="shared" si="97"/>
        <v>0.21666666666666667</v>
      </c>
      <c r="CL18" s="100">
        <f t="shared" si="98"/>
        <v>65.648087904173465</v>
      </c>
      <c r="CM18" s="88">
        <f>(CL18*CJ$2)/15.68</f>
        <v>41.228716681840915</v>
      </c>
      <c r="CN18" s="72">
        <f t="shared" si="18"/>
        <v>0.23333333333333331</v>
      </c>
      <c r="CO18" s="72">
        <f t="shared" si="19"/>
        <v>0.87860439959442282</v>
      </c>
      <c r="CP18">
        <f t="shared" si="99"/>
        <v>-0.69897000433601875</v>
      </c>
      <c r="CQ18">
        <f t="shared" si="100"/>
        <v>1.0314197916740513</v>
      </c>
      <c r="CR18" s="61"/>
      <c r="CS18" s="49">
        <v>86.092973000123536</v>
      </c>
      <c r="CT18" s="49">
        <v>12</v>
      </c>
      <c r="CU18" s="22">
        <f t="shared" si="101"/>
        <v>0.2</v>
      </c>
      <c r="CV18" s="100">
        <f t="shared" si="102"/>
        <v>8.2071470924807937</v>
      </c>
      <c r="CW18" s="100">
        <f t="shared" si="103"/>
        <v>0.13775823656530858</v>
      </c>
      <c r="CX18" s="100">
        <f t="shared" si="104"/>
        <v>0.38810358059957961</v>
      </c>
      <c r="CY18" s="100">
        <f t="shared" si="105"/>
        <v>0.21666666666666667</v>
      </c>
      <c r="CZ18" s="100">
        <f t="shared" si="106"/>
        <v>50.278724996114349</v>
      </c>
      <c r="DA18" s="88">
        <f>(CZ18*CX$2)/15.68</f>
        <v>25.062169321356134</v>
      </c>
      <c r="DB18" s="72">
        <f t="shared" si="20"/>
        <v>0.23333333333333331</v>
      </c>
      <c r="DC18" s="72">
        <f t="shared" si="21"/>
        <v>333.69115572994991</v>
      </c>
      <c r="DD18">
        <f t="shared" si="22"/>
        <v>-0.69897000433601875</v>
      </c>
      <c r="DE18">
        <f t="shared" si="23"/>
        <v>0.91419221712987209</v>
      </c>
      <c r="DF18" s="61"/>
      <c r="DG18" s="49">
        <v>111.05516647144337</v>
      </c>
      <c r="DH18" s="49">
        <v>12</v>
      </c>
      <c r="DI18" s="22">
        <f t="shared" si="107"/>
        <v>0.2</v>
      </c>
      <c r="DJ18" s="100">
        <f t="shared" si="108"/>
        <v>9.6906777025692303</v>
      </c>
      <c r="DK18" s="100">
        <f t="shared" si="109"/>
        <v>0.11665063845958577</v>
      </c>
      <c r="DL18" s="100">
        <f t="shared" si="110"/>
        <v>0.31000926605582824</v>
      </c>
      <c r="DM18" s="100">
        <f t="shared" si="111"/>
        <v>0.21666666666666667</v>
      </c>
      <c r="DN18" s="100">
        <f t="shared" si="112"/>
        <v>65.64691657196262</v>
      </c>
      <c r="DO18" s="88"/>
      <c r="DQ18" s="72"/>
      <c r="DR18">
        <f t="shared" si="26"/>
        <v>-0.69897000433601875</v>
      </c>
      <c r="DS18">
        <f t="shared" si="27"/>
        <v>0.9863541498262508</v>
      </c>
      <c r="DT18" s="61"/>
      <c r="DU18" s="49">
        <v>112.13496332544993</v>
      </c>
      <c r="DV18" s="49">
        <v>12</v>
      </c>
      <c r="DW18" s="22">
        <f t="shared" si="113"/>
        <v>0.2</v>
      </c>
      <c r="DX18" s="100">
        <f t="shared" si="114"/>
        <v>9.984414862919591</v>
      </c>
      <c r="DY18" s="100">
        <f t="shared" si="115"/>
        <v>0.10525111226974967</v>
      </c>
      <c r="DZ18" s="100">
        <f t="shared" si="116"/>
        <v>0.27054800433533149</v>
      </c>
      <c r="EA18" s="100">
        <f t="shared" si="117"/>
        <v>0.21666666666666667</v>
      </c>
      <c r="EB18" s="100">
        <f t="shared" si="118"/>
        <v>71.955816913359271</v>
      </c>
      <c r="EC18" s="88"/>
      <c r="ED18" s="72"/>
      <c r="EE18" s="72"/>
      <c r="EF18">
        <f t="shared" si="30"/>
        <v>-0.69897000433601875</v>
      </c>
      <c r="EG18">
        <f t="shared" si="31"/>
        <v>0.9993226181049244</v>
      </c>
      <c r="EH18" s="61"/>
      <c r="EI18" s="49">
        <v>73.542504716660289</v>
      </c>
      <c r="EJ18">
        <v>12</v>
      </c>
      <c r="EK18" s="22">
        <f t="shared" si="119"/>
        <v>0.2</v>
      </c>
      <c r="EL18" s="100">
        <f t="shared" si="120"/>
        <v>9.1767537704841899</v>
      </c>
      <c r="EM18" s="100">
        <f t="shared" si="121"/>
        <v>0.16553189721705508</v>
      </c>
      <c r="EN18" s="100">
        <f t="shared" si="122"/>
        <v>0.22462556714908724</v>
      </c>
      <c r="EO18" s="100">
        <f t="shared" si="123"/>
        <v>0.21666666666666667</v>
      </c>
      <c r="EP18" s="100">
        <f t="shared" si="124"/>
        <v>43.088669764909085</v>
      </c>
      <c r="EQ18" s="88">
        <f>(EP18*EN$2)/15.68</f>
        <v>21.478180633331629</v>
      </c>
      <c r="ER18" s="72">
        <f t="shared" si="32"/>
        <v>0.23333333333333331</v>
      </c>
      <c r="ES18" s="72">
        <f t="shared" si="33"/>
        <v>60.754004550493633</v>
      </c>
      <c r="ET18">
        <f t="shared" si="125"/>
        <v>-0.69897000433601875</v>
      </c>
      <c r="EU18">
        <f t="shared" si="126"/>
        <v>0.96268907892515032</v>
      </c>
      <c r="EV18" s="61"/>
      <c r="EW18">
        <v>97.217539569771048</v>
      </c>
      <c r="EX18">
        <v>12</v>
      </c>
      <c r="EY18" s="22">
        <f t="shared" si="127"/>
        <v>0.2</v>
      </c>
      <c r="EZ18" s="100">
        <f t="shared" si="128"/>
        <v>12.085871227858508</v>
      </c>
      <c r="FA18" s="100">
        <f t="shared" si="129"/>
        <v>0.14862738841514675</v>
      </c>
      <c r="FB18" s="100">
        <f t="shared" si="130"/>
        <v>0.28265792218938474</v>
      </c>
      <c r="FC18" s="100">
        <f t="shared" si="131"/>
        <v>0.21666666666666667</v>
      </c>
      <c r="FD18" s="100">
        <f t="shared" si="132"/>
        <v>80.257953206313189</v>
      </c>
      <c r="FE18" s="88">
        <f>(FD18*FB$2)/15.68</f>
        <v>40.005756168191354</v>
      </c>
      <c r="FF18" s="72">
        <f t="shared" si="34"/>
        <v>0.23333333333333331</v>
      </c>
      <c r="FG18" s="72">
        <f t="shared" si="35"/>
        <v>282.76486526221669</v>
      </c>
      <c r="FH18">
        <f t="shared" si="133"/>
        <v>-0.69897000433601875</v>
      </c>
      <c r="FI18">
        <f t="shared" si="134"/>
        <v>1.0822779626305903</v>
      </c>
      <c r="FJ18" s="61"/>
      <c r="FK18">
        <v>97.082439194738001</v>
      </c>
      <c r="FL18">
        <v>12</v>
      </c>
      <c r="FM18" s="22">
        <f t="shared" si="135"/>
        <v>0.2</v>
      </c>
      <c r="FN18" s="100">
        <f t="shared" si="136"/>
        <v>12.09780171402876</v>
      </c>
      <c r="FO18" s="100">
        <f t="shared" si="137"/>
        <v>0.15975544562249797</v>
      </c>
      <c r="FP18" s="100">
        <f t="shared" si="138"/>
        <v>0.30202005464334597</v>
      </c>
      <c r="FQ18" s="100">
        <f t="shared" si="139"/>
        <v>0.21666666666666667</v>
      </c>
      <c r="FR18" s="100">
        <f t="shared" si="140"/>
        <v>84.196930420606094</v>
      </c>
      <c r="FS18" s="88">
        <f>(FR18*FP$2)/15.68</f>
        <v>41.969197244018197</v>
      </c>
      <c r="FT18" s="72">
        <f t="shared" si="36"/>
        <v>0.23333333333333331</v>
      </c>
      <c r="FU18" s="72">
        <f t="shared" si="37"/>
        <v>285.17830059763531</v>
      </c>
      <c r="FV18">
        <f t="shared" si="141"/>
        <v>-0.69897000433601875</v>
      </c>
      <c r="FW18">
        <f t="shared" si="142"/>
        <v>1.0827064620353704</v>
      </c>
      <c r="FX18" s="61"/>
      <c r="FY18" s="49">
        <v>100.51989852760497</v>
      </c>
      <c r="FZ18">
        <v>12</v>
      </c>
      <c r="GA18" s="22">
        <f t="shared" si="143"/>
        <v>0.2</v>
      </c>
      <c r="GB18" s="100">
        <f t="shared" si="144"/>
        <v>9.5017520306234822</v>
      </c>
      <c r="GC18" s="100">
        <f t="shared" si="145"/>
        <v>0.14974142276638616</v>
      </c>
      <c r="GD18" s="100">
        <f t="shared" si="146"/>
        <v>0.35364254750992813</v>
      </c>
      <c r="GE18" s="100">
        <f t="shared" si="147"/>
        <v>0.21666666666666667</v>
      </c>
      <c r="GF18" s="100">
        <f t="shared" si="148"/>
        <v>58.088829586407527</v>
      </c>
      <c r="GG18" s="88">
        <f>(GF18*GD$2)/15.68</f>
        <v>41.760669069924333</v>
      </c>
      <c r="GH18" s="72">
        <f t="shared" si="38"/>
        <v>0.23333333333333331</v>
      </c>
      <c r="GI18" s="72">
        <f t="shared" si="39"/>
        <v>341.94141957975353</v>
      </c>
      <c r="GJ18">
        <f t="shared" si="40"/>
        <v>-0.69897000433601875</v>
      </c>
      <c r="GK18">
        <f t="shared" si="41"/>
        <v>0.97780369234953923</v>
      </c>
      <c r="GL18" s="61"/>
      <c r="GM18">
        <v>740.12313164770092</v>
      </c>
      <c r="GN18">
        <v>48</v>
      </c>
      <c r="GO18" s="22">
        <f t="shared" si="149"/>
        <v>0.8</v>
      </c>
      <c r="GP18" s="100">
        <f t="shared" si="150"/>
        <v>63.898865458949153</v>
      </c>
      <c r="GQ18" s="100">
        <f t="shared" si="151"/>
        <v>0.35371051473502046</v>
      </c>
      <c r="GR18" s="100">
        <f t="shared" si="152"/>
        <v>0.44354481288069608</v>
      </c>
      <c r="GS18" s="52">
        <f t="shared" si="42"/>
        <v>118.48442520417859</v>
      </c>
      <c r="GT18" s="72">
        <f t="shared" si="43"/>
        <v>0.93333333333333335</v>
      </c>
      <c r="GU18" s="88">
        <f>(GS18*GR$2)/15.68</f>
        <v>85.179696442871816</v>
      </c>
      <c r="GV18" s="52">
        <f t="shared" si="44"/>
        <v>-3355.1182699850106</v>
      </c>
      <c r="GW18">
        <f t="shared" si="45"/>
        <v>-9.6910013008056392E-2</v>
      </c>
      <c r="GX18">
        <f t="shared" si="46"/>
        <v>1.8054931472148621</v>
      </c>
      <c r="GY18" s="61"/>
      <c r="GZ18">
        <v>273.18308878845335</v>
      </c>
      <c r="HA18">
        <v>48</v>
      </c>
      <c r="HB18" s="22">
        <f t="shared" si="153"/>
        <v>0.8</v>
      </c>
      <c r="HC18" s="100">
        <f t="shared" si="154"/>
        <v>26.237789021854422</v>
      </c>
      <c r="HD18" s="100">
        <f t="shared" si="155"/>
        <v>0.34297707088293355</v>
      </c>
      <c r="HE18" s="100">
        <f t="shared" si="156"/>
        <v>0.47059656064121441</v>
      </c>
      <c r="HF18" s="52">
        <f t="shared" si="47"/>
        <v>54.762160173868558</v>
      </c>
      <c r="HG18" s="52">
        <f t="shared" si="48"/>
        <v>29.704026708787328</v>
      </c>
      <c r="HH18" s="88">
        <f>(HF18*HE$2)/15.68</f>
        <v>27.2970034698928</v>
      </c>
      <c r="HI18">
        <f t="shared" si="49"/>
        <v>-9.6910013008056392E-2</v>
      </c>
      <c r="HJ18">
        <f t="shared" si="50"/>
        <v>1.4189272355792206</v>
      </c>
      <c r="HK18" s="61"/>
      <c r="HL18">
        <v>451.63397790688867</v>
      </c>
      <c r="HM18">
        <v>48</v>
      </c>
      <c r="HN18" s="22">
        <f t="shared" si="157"/>
        <v>0.8</v>
      </c>
      <c r="HO18" s="100">
        <f t="shared" si="158"/>
        <v>39.654962938823246</v>
      </c>
      <c r="HP18" s="100">
        <f t="shared" si="159"/>
        <v>0.33938959248584466</v>
      </c>
      <c r="HQ18" s="100">
        <f t="shared" si="160"/>
        <v>0.46458564926939405</v>
      </c>
      <c r="HR18" s="52">
        <f t="shared" si="51"/>
        <v>80.027259691278502</v>
      </c>
      <c r="HS18" s="52">
        <f t="shared" si="52"/>
        <v>27.102639413182075</v>
      </c>
      <c r="HT18" s="88">
        <f>(HR18*HQ$2)/15.68</f>
        <v>45.66352523418346</v>
      </c>
      <c r="HU18">
        <f t="shared" si="53"/>
        <v>-9.6910013008056392E-2</v>
      </c>
      <c r="HV18">
        <f t="shared" si="54"/>
        <v>1.5982975483260906</v>
      </c>
      <c r="HW18" s="61"/>
      <c r="HX18">
        <v>456.00986831427235</v>
      </c>
      <c r="HY18">
        <v>48</v>
      </c>
      <c r="HZ18" s="22">
        <f t="shared" si="161"/>
        <v>0.8</v>
      </c>
      <c r="IA18" s="100">
        <f t="shared" si="162"/>
        <v>44.599524775113323</v>
      </c>
      <c r="IB18" s="100">
        <f t="shared" si="163"/>
        <v>0.30783332381283807</v>
      </c>
      <c r="IC18" s="100">
        <f t="shared" si="164"/>
        <v>0.38638719141306632</v>
      </c>
      <c r="ID18" s="52">
        <f t="shared" si="55"/>
        <v>88.026422011128801</v>
      </c>
      <c r="IE18" s="52">
        <f t="shared" si="56"/>
        <v>49.532703172037365</v>
      </c>
      <c r="IF18" s="88">
        <f>(ID18*IC$2)/15.68</f>
        <v>55.282895960512406</v>
      </c>
      <c r="IG18">
        <f t="shared" si="57"/>
        <v>-9.6910013008056392E-2</v>
      </c>
      <c r="IH18">
        <f t="shared" si="58"/>
        <v>1.6493302311640363</v>
      </c>
      <c r="II18" s="61"/>
      <c r="IJ18">
        <v>521.02902990140581</v>
      </c>
      <c r="IK18">
        <v>48</v>
      </c>
      <c r="IL18" s="22">
        <f t="shared" si="165"/>
        <v>0.8</v>
      </c>
      <c r="IM18" s="100">
        <f t="shared" si="166"/>
        <v>44.127805119459993</v>
      </c>
      <c r="IN18" s="100">
        <f t="shared" si="167"/>
        <v>0.2744208933363072</v>
      </c>
      <c r="IO18" s="100">
        <f t="shared" si="168"/>
        <v>0.36462365153915183</v>
      </c>
      <c r="IP18" s="52">
        <f t="shared" si="59"/>
        <v>88.29817868043456</v>
      </c>
      <c r="IQ18" s="52">
        <f t="shared" si="60"/>
        <v>23.818730282249238</v>
      </c>
      <c r="IR18" s="88">
        <f>(IP18*IO$2)/15.68</f>
        <v>63.47848709648482</v>
      </c>
      <c r="IS18">
        <f t="shared" si="169"/>
        <v>-9.6910013008056392E-2</v>
      </c>
      <c r="IT18">
        <f t="shared" si="170"/>
        <v>1.644712326535956</v>
      </c>
      <c r="IU18" s="61"/>
      <c r="IV18"/>
      <c r="JA18"/>
      <c r="JB18"/>
      <c r="JC18"/>
    </row>
    <row r="19" spans="1:263" x14ac:dyDescent="0.25">
      <c r="A19" s="87">
        <v>18</v>
      </c>
      <c r="B19" s="87" t="s">
        <v>101</v>
      </c>
      <c r="C19" s="101" t="s">
        <v>139</v>
      </c>
      <c r="D19" s="77">
        <v>110</v>
      </c>
      <c r="E19" s="77">
        <v>1298.8</v>
      </c>
      <c r="F19" s="100">
        <v>0</v>
      </c>
      <c r="G19" s="90">
        <v>3.1209999999999747</v>
      </c>
      <c r="H19" s="94">
        <v>127.54118575521079</v>
      </c>
      <c r="I19" s="94">
        <v>413.78270631579244</v>
      </c>
      <c r="J19" s="94">
        <v>2.9152299239095738</v>
      </c>
      <c r="K19" s="94">
        <v>32.727106705224479</v>
      </c>
      <c r="M19" s="49">
        <v>38.118237105091836</v>
      </c>
      <c r="N19" s="49">
        <v>13</v>
      </c>
      <c r="O19" s="22">
        <f t="shared" si="61"/>
        <v>0.21666666666666667</v>
      </c>
      <c r="P19" s="100">
        <f t="shared" si="62"/>
        <v>3.1578358963707926</v>
      </c>
      <c r="Q19" s="100">
        <f t="shared" si="63"/>
        <v>4.6758886455831601E-2</v>
      </c>
      <c r="R19" s="100">
        <f t="shared" si="64"/>
        <v>0.3311346831480752</v>
      </c>
      <c r="S19" s="100">
        <f t="shared" si="65"/>
        <v>0.23333333333333331</v>
      </c>
      <c r="T19" s="100">
        <f t="shared" si="66"/>
        <v>19.918953473611648</v>
      </c>
      <c r="U19" s="88">
        <f>(T19*R$2)/15.68</f>
        <v>9.9288950684101529</v>
      </c>
      <c r="V19" s="72">
        <f t="shared" si="0"/>
        <v>0.25</v>
      </c>
      <c r="W19" s="72">
        <f t="shared" si="1"/>
        <v>-4.8026193866922968</v>
      </c>
      <c r="X19">
        <f t="shared" si="67"/>
        <v>-0.6642078980768068</v>
      </c>
      <c r="Y19">
        <f t="shared" si="68"/>
        <v>0.49938955722628969</v>
      </c>
      <c r="Z19" s="61"/>
      <c r="AA19" s="49">
        <v>47.265209192385896</v>
      </c>
      <c r="AB19" s="49">
        <v>13</v>
      </c>
      <c r="AC19" s="22">
        <f t="shared" si="69"/>
        <v>0.21666666666666667</v>
      </c>
      <c r="AD19" s="100">
        <f t="shared" si="70"/>
        <v>4.4210278919077632</v>
      </c>
      <c r="AE19" s="100">
        <f t="shared" si="71"/>
        <v>3.8944683268101812E-2</v>
      </c>
      <c r="AF19" s="100">
        <f t="shared" si="72"/>
        <v>0.31084388942126379</v>
      </c>
      <c r="AG19" s="100">
        <f t="shared" si="73"/>
        <v>0.23333333333333331</v>
      </c>
      <c r="AH19" s="100">
        <f t="shared" si="74"/>
        <v>22.341022991910243</v>
      </c>
      <c r="AI19" s="88">
        <f>(AH19*AF$2)/15.68</f>
        <v>12.747779582658207</v>
      </c>
      <c r="AJ19" s="72">
        <f t="shared" si="2"/>
        <v>0.25</v>
      </c>
      <c r="AK19" s="72">
        <f t="shared" si="3"/>
        <v>-37.618643487696893</v>
      </c>
      <c r="AL19">
        <f t="shared" si="4"/>
        <v>-0.6642078980768068</v>
      </c>
      <c r="AM19">
        <f t="shared" si="5"/>
        <v>0.64552325484331352</v>
      </c>
      <c r="AN19" s="61"/>
      <c r="AO19" s="49">
        <v>40.003124877939221</v>
      </c>
      <c r="AP19" s="49">
        <v>13</v>
      </c>
      <c r="AQ19" s="22">
        <f t="shared" si="75"/>
        <v>0.21666666666666667</v>
      </c>
      <c r="AR19" s="100">
        <f t="shared" si="76"/>
        <v>3.2940649603046124</v>
      </c>
      <c r="AS19" s="100">
        <f t="shared" si="77"/>
        <v>3.4631445178191479E-2</v>
      </c>
      <c r="AT19" s="100">
        <f t="shared" si="78"/>
        <v>0.26186165978400638</v>
      </c>
      <c r="AU19" s="100">
        <f t="shared" si="79"/>
        <v>0.23333333333333331</v>
      </c>
      <c r="AV19" s="100">
        <f t="shared" si="80"/>
        <v>19.813011123535439</v>
      </c>
      <c r="AW19" s="88">
        <f>(AV19*AU$2)/15.68</f>
        <v>12.443089331387432</v>
      </c>
      <c r="AX19" s="72">
        <f t="shared" si="6"/>
        <v>0.25</v>
      </c>
      <c r="AY19" s="72">
        <f t="shared" si="7"/>
        <v>-76.678497454538601</v>
      </c>
      <c r="AZ19">
        <f t="shared" si="8"/>
        <v>-0.6642078980768068</v>
      </c>
      <c r="BA19">
        <f t="shared" si="9"/>
        <v>0.51773215938250872</v>
      </c>
      <c r="BB19" s="61"/>
      <c r="BC19" s="49">
        <v>102.5109750221897</v>
      </c>
      <c r="BD19" s="49">
        <v>13</v>
      </c>
      <c r="BE19" s="22">
        <f t="shared" si="81"/>
        <v>0.21666666666666667</v>
      </c>
      <c r="BF19" s="100">
        <f t="shared" si="82"/>
        <v>9.8002844189473901</v>
      </c>
      <c r="BG19" s="100">
        <f t="shared" si="83"/>
        <v>0.2698969873496006</v>
      </c>
      <c r="BH19" s="100">
        <f t="shared" si="84"/>
        <v>0.43013679026714602</v>
      </c>
      <c r="BI19" s="100">
        <f t="shared" si="85"/>
        <v>0.23333333333333331</v>
      </c>
      <c r="BJ19" s="100">
        <f t="shared" si="86"/>
        <v>50.350878975829929</v>
      </c>
      <c r="BK19" s="88">
        <f>(BJ19*BH$2)/15.68</f>
        <v>25.098135532849788</v>
      </c>
      <c r="BL19" s="72">
        <f t="shared" si="10"/>
        <v>0.25</v>
      </c>
      <c r="BM19" s="72">
        <f t="shared" si="11"/>
        <v>123.48935722779423</v>
      </c>
      <c r="BN19">
        <f t="shared" si="12"/>
        <v>-0.6642078980768068</v>
      </c>
      <c r="BO19">
        <f t="shared" si="13"/>
        <v>0.99123867975239199</v>
      </c>
      <c r="BP19" s="61"/>
      <c r="BQ19" s="49">
        <v>87.116301574389624</v>
      </c>
      <c r="BR19" s="49">
        <v>13</v>
      </c>
      <c r="BS19" s="22">
        <f t="shared" si="87"/>
        <v>0.21666666666666667</v>
      </c>
      <c r="BT19" s="100">
        <f t="shared" si="88"/>
        <v>8.4636453487214247</v>
      </c>
      <c r="BU19" s="100">
        <f t="shared" si="89"/>
        <v>0.21969619362835946</v>
      </c>
      <c r="BV19" s="100">
        <f t="shared" si="90"/>
        <v>0.39509240296340054</v>
      </c>
      <c r="BW19" s="100">
        <f t="shared" si="91"/>
        <v>0.23333333333333331</v>
      </c>
      <c r="BX19" s="100">
        <f t="shared" si="92"/>
        <v>48.177588662126581</v>
      </c>
      <c r="BY19" s="88">
        <f>(BX19*BV$2)/15.68</f>
        <v>27.490114544492929</v>
      </c>
      <c r="BZ19" s="72">
        <f t="shared" si="14"/>
        <v>0.25</v>
      </c>
      <c r="CA19" s="72">
        <f t="shared" si="15"/>
        <v>48.7391985638357</v>
      </c>
      <c r="CB19">
        <f t="shared" si="16"/>
        <v>-0.6642078980768068</v>
      </c>
      <c r="CC19">
        <f t="shared" si="17"/>
        <v>0.92755745687444613</v>
      </c>
      <c r="CD19" s="61"/>
      <c r="CE19" s="49">
        <v>125.53585145288177</v>
      </c>
      <c r="CF19" s="49">
        <v>13</v>
      </c>
      <c r="CG19" s="22">
        <f t="shared" si="93"/>
        <v>0.21666666666666667</v>
      </c>
      <c r="CH19" s="100">
        <f t="shared" si="94"/>
        <v>11.941011267276874</v>
      </c>
      <c r="CI19" s="100">
        <f t="shared" si="95"/>
        <v>0.19901105518770928</v>
      </c>
      <c r="CJ19" s="100">
        <f t="shared" si="96"/>
        <v>0.38494059520291973</v>
      </c>
      <c r="CK19" s="100">
        <f t="shared" si="97"/>
        <v>0.23333333333333331</v>
      </c>
      <c r="CL19" s="100">
        <f t="shared" si="98"/>
        <v>64.22199533232039</v>
      </c>
      <c r="CM19" s="88">
        <f>(CL19*CJ$2)/15.68</f>
        <v>40.333093237440934</v>
      </c>
      <c r="CN19" s="72"/>
      <c r="CP19">
        <f t="shared" si="99"/>
        <v>-0.6642078980768068</v>
      </c>
      <c r="CQ19">
        <f t="shared" si="100"/>
        <v>1.0770411081334219</v>
      </c>
      <c r="CR19" s="61"/>
      <c r="CS19" s="49">
        <v>94.632182686441297</v>
      </c>
      <c r="CT19" s="49">
        <v>13</v>
      </c>
      <c r="CU19" s="22">
        <f t="shared" si="101"/>
        <v>0.21666666666666667</v>
      </c>
      <c r="CV19" s="100">
        <f t="shared" si="102"/>
        <v>9.0211804276874457</v>
      </c>
      <c r="CW19" s="100">
        <f t="shared" si="103"/>
        <v>0.14923808961241763</v>
      </c>
      <c r="CX19" s="100">
        <f t="shared" si="104"/>
        <v>0.39229238869475824</v>
      </c>
      <c r="CY19" s="100">
        <f t="shared" si="105"/>
        <v>0.23333333333333331</v>
      </c>
      <c r="CZ19" s="100">
        <f t="shared" si="106"/>
        <v>55.840618273216563</v>
      </c>
      <c r="DA19" s="88">
        <f>(CZ19*CX$2)/15.68</f>
        <v>27.834576757479873</v>
      </c>
      <c r="DB19" s="72"/>
      <c r="DD19">
        <f t="shared" si="22"/>
        <v>-0.6642078980768068</v>
      </c>
      <c r="DE19">
        <f t="shared" si="23"/>
        <v>0.95526336899304654</v>
      </c>
      <c r="DF19" s="61"/>
      <c r="DG19" s="49">
        <v>122.06555615733703</v>
      </c>
      <c r="DH19" s="49">
        <v>13</v>
      </c>
      <c r="DI19" s="22">
        <f t="shared" si="107"/>
        <v>0.21666666666666667</v>
      </c>
      <c r="DJ19" s="100">
        <f t="shared" si="108"/>
        <v>10.651444690867105</v>
      </c>
      <c r="DK19" s="100">
        <f t="shared" si="109"/>
        <v>0.12637152499788457</v>
      </c>
      <c r="DL19" s="100">
        <f t="shared" si="110"/>
        <v>0.31405685556068297</v>
      </c>
      <c r="DM19" s="100">
        <f t="shared" si="111"/>
        <v>0.23333333333333331</v>
      </c>
      <c r="DN19" s="100">
        <f t="shared" si="112"/>
        <v>70.879986850100522</v>
      </c>
      <c r="DQ19" s="72"/>
      <c r="DR19">
        <f t="shared" si="26"/>
        <v>-0.6642078980768068</v>
      </c>
      <c r="DS19">
        <f t="shared" si="27"/>
        <v>1.027408516574766</v>
      </c>
      <c r="DT19" s="61"/>
      <c r="DU19" s="49">
        <v>126.0803315350971</v>
      </c>
      <c r="DV19" s="49">
        <v>13</v>
      </c>
      <c r="DW19" s="22">
        <f t="shared" si="113"/>
        <v>0.21666666666666667</v>
      </c>
      <c r="DX19" s="100">
        <f t="shared" si="114"/>
        <v>11.22610021681926</v>
      </c>
      <c r="DY19" s="100">
        <f t="shared" si="115"/>
        <v>0.11402203829222882</v>
      </c>
      <c r="DZ19" s="100">
        <f t="shared" si="116"/>
        <v>0.27524248556941827</v>
      </c>
      <c r="EA19" s="100">
        <f t="shared" si="117"/>
        <v>0.23333333333333331</v>
      </c>
      <c r="EB19" s="100">
        <f t="shared" si="118"/>
        <v>70.836479108178594</v>
      </c>
      <c r="EC19" s="88"/>
      <c r="ED19" s="72"/>
      <c r="EE19" s="72"/>
      <c r="EF19">
        <f t="shared" si="30"/>
        <v>-0.6642078980768068</v>
      </c>
      <c r="EG19">
        <f t="shared" si="31"/>
        <v>1.0502289149028348</v>
      </c>
      <c r="EH19" s="61"/>
      <c r="EI19" s="49">
        <v>80.05623023850174</v>
      </c>
      <c r="EJ19">
        <v>13</v>
      </c>
      <c r="EK19" s="22">
        <f t="shared" si="119"/>
        <v>0.21666666666666667</v>
      </c>
      <c r="EL19" s="100">
        <f t="shared" si="120"/>
        <v>9.9895470724359559</v>
      </c>
      <c r="EM19" s="100">
        <f t="shared" si="121"/>
        <v>0.179326221985143</v>
      </c>
      <c r="EN19" s="100">
        <f t="shared" si="122"/>
        <v>0.22858912201254633</v>
      </c>
      <c r="EO19" s="100">
        <f t="shared" si="123"/>
        <v>0.23333333333333331</v>
      </c>
      <c r="EP19" s="100">
        <f t="shared" si="124"/>
        <v>39.348979404776017</v>
      </c>
      <c r="EQ19" s="88">
        <f>(EP19*EN$2)/15.68</f>
        <v>19.614077018485755</v>
      </c>
      <c r="ER19" s="72">
        <f t="shared" si="32"/>
        <v>0.25</v>
      </c>
      <c r="ES19" s="72">
        <f t="shared" si="33"/>
        <v>395.05741170320198</v>
      </c>
      <c r="ET19">
        <f t="shared" si="125"/>
        <v>-0.6642078980768068</v>
      </c>
      <c r="EU19">
        <f t="shared" si="126"/>
        <v>0.99954579769535246</v>
      </c>
      <c r="EV19" s="61"/>
      <c r="EW19">
        <v>107.22872749408155</v>
      </c>
      <c r="EX19">
        <v>13</v>
      </c>
      <c r="EY19" s="22">
        <f t="shared" si="127"/>
        <v>0.21666666666666667</v>
      </c>
      <c r="EZ19" s="100">
        <f t="shared" si="128"/>
        <v>13.330440146456514</v>
      </c>
      <c r="FA19" s="100">
        <f t="shared" si="129"/>
        <v>0.16101300411640898</v>
      </c>
      <c r="FB19" s="100">
        <f t="shared" si="130"/>
        <v>0.28850470812435985</v>
      </c>
      <c r="FC19" s="100">
        <f t="shared" si="131"/>
        <v>0.23333333333333331</v>
      </c>
      <c r="FD19" s="100">
        <f t="shared" si="132"/>
        <v>87.594122552957629</v>
      </c>
      <c r="FE19" s="88">
        <f>(FD19*FB$2)/15.68</f>
        <v>43.662577584206865</v>
      </c>
      <c r="FF19" s="72">
        <f t="shared" si="34"/>
        <v>0.25</v>
      </c>
      <c r="FG19" s="72">
        <f t="shared" si="35"/>
        <v>341.90115453001403</v>
      </c>
      <c r="FH19">
        <f t="shared" si="133"/>
        <v>-0.6642078980768068</v>
      </c>
      <c r="FI19">
        <f t="shared" si="134"/>
        <v>1.1248444892504306</v>
      </c>
      <c r="FJ19" s="61"/>
      <c r="FK19">
        <v>107.59414482210451</v>
      </c>
      <c r="FL19">
        <v>13</v>
      </c>
      <c r="FM19" s="22">
        <f t="shared" si="135"/>
        <v>0.21666666666666667</v>
      </c>
      <c r="FN19" s="100">
        <f t="shared" si="136"/>
        <v>13.407704219682049</v>
      </c>
      <c r="FO19" s="100">
        <f t="shared" si="137"/>
        <v>0.1730683994243728</v>
      </c>
      <c r="FP19" s="100">
        <f t="shared" si="138"/>
        <v>0.30886289096446096</v>
      </c>
      <c r="FQ19" s="100">
        <f t="shared" si="139"/>
        <v>0.23333333333333331</v>
      </c>
      <c r="FR19" s="100">
        <f t="shared" si="140"/>
        <v>89.970106017408597</v>
      </c>
      <c r="FS19" s="88">
        <f>(FR19*FP$2)/15.68</f>
        <v>44.84692145719518</v>
      </c>
      <c r="FT19" s="72">
        <f t="shared" si="36"/>
        <v>0.25</v>
      </c>
      <c r="FU19" s="72">
        <f t="shared" si="37"/>
        <v>330.8935144929867</v>
      </c>
      <c r="FV19">
        <f t="shared" si="141"/>
        <v>-0.6642078980768068</v>
      </c>
      <c r="FW19">
        <f t="shared" si="142"/>
        <v>1.1273544206495045</v>
      </c>
      <c r="FX19" s="61"/>
      <c r="FY19" s="49">
        <v>109.00458705944443</v>
      </c>
      <c r="FZ19">
        <v>13</v>
      </c>
      <c r="GA19" s="22">
        <f t="shared" si="143"/>
        <v>0.21666666666666667</v>
      </c>
      <c r="GB19" s="100">
        <f t="shared" si="144"/>
        <v>10.303776382692178</v>
      </c>
      <c r="GC19" s="100">
        <f t="shared" si="145"/>
        <v>0.16221987466358501</v>
      </c>
      <c r="GD19" s="100">
        <f t="shared" si="146"/>
        <v>0.35920387692797279</v>
      </c>
      <c r="GE19" s="100">
        <f t="shared" si="147"/>
        <v>0.23333333333333331</v>
      </c>
      <c r="GF19" s="100">
        <f t="shared" si="148"/>
        <v>62.385028736097816</v>
      </c>
      <c r="GG19" s="88">
        <f>(GF19*GD$2)/15.68</f>
        <v>44.8492517152646</v>
      </c>
      <c r="GH19" s="72">
        <f t="shared" si="38"/>
        <v>0.25</v>
      </c>
      <c r="GI19" s="72">
        <f t="shared" si="39"/>
        <v>340.30565277106319</v>
      </c>
      <c r="GJ19">
        <f t="shared" si="40"/>
        <v>-0.6642078980768068</v>
      </c>
      <c r="GK19">
        <f t="shared" si="41"/>
        <v>1.0129964248588401</v>
      </c>
      <c r="GL19" s="61"/>
      <c r="GM19">
        <v>830.15420254311789</v>
      </c>
      <c r="GN19">
        <v>52</v>
      </c>
      <c r="GO19" s="22">
        <f t="shared" si="149"/>
        <v>0.8666666666666667</v>
      </c>
      <c r="GP19" s="100">
        <f t="shared" si="150"/>
        <v>71.671738701627021</v>
      </c>
      <c r="GQ19" s="100">
        <f t="shared" si="151"/>
        <v>0.38318639096293883</v>
      </c>
      <c r="GR19" s="100">
        <f t="shared" si="152"/>
        <v>0.46983315011478288</v>
      </c>
      <c r="GS19" s="52">
        <f t="shared" si="42"/>
        <v>119.74872203498015</v>
      </c>
      <c r="GT19" s="72"/>
      <c r="GU19" s="88">
        <f>(GS19*GR$2)/15.68</f>
        <v>86.088612699804145</v>
      </c>
      <c r="GV19" s="52"/>
      <c r="GW19">
        <f t="shared" si="45"/>
        <v>-6.2147906748844461E-2</v>
      </c>
      <c r="GX19">
        <f t="shared" si="46"/>
        <v>1.855347940249686</v>
      </c>
      <c r="GY19" s="61"/>
      <c r="GZ19">
        <v>310.23217112349903</v>
      </c>
      <c r="HA19">
        <v>52</v>
      </c>
      <c r="HB19" s="22">
        <f t="shared" si="153"/>
        <v>0.8666666666666667</v>
      </c>
      <c r="HC19" s="100">
        <f t="shared" si="154"/>
        <v>29.796157184654586</v>
      </c>
      <c r="HD19" s="100">
        <f t="shared" si="155"/>
        <v>0.37155849345651137</v>
      </c>
      <c r="HE19" s="100">
        <f t="shared" si="156"/>
        <v>0.48198011572377275</v>
      </c>
      <c r="HF19" s="52">
        <f t="shared" si="47"/>
        <v>56.89567652659904</v>
      </c>
      <c r="HG19" s="52">
        <f t="shared" si="48"/>
        <v>29.904959916917385</v>
      </c>
      <c r="HH19" s="88">
        <f>(HF19*HE$2)/15.68</f>
        <v>28.360486047984146</v>
      </c>
      <c r="HI19">
        <f t="shared" si="49"/>
        <v>-6.2147906748844461E-2</v>
      </c>
      <c r="HJ19">
        <f t="shared" si="50"/>
        <v>1.4741602566562926</v>
      </c>
      <c r="HK19" s="61"/>
      <c r="HL19">
        <v>510.14115693599945</v>
      </c>
      <c r="HM19">
        <v>52</v>
      </c>
      <c r="HN19" s="22">
        <f t="shared" si="157"/>
        <v>0.8666666666666667</v>
      </c>
      <c r="HO19" s="100">
        <f t="shared" si="158"/>
        <v>44.792087534291142</v>
      </c>
      <c r="HP19" s="100">
        <f t="shared" si="159"/>
        <v>0.36767205852633172</v>
      </c>
      <c r="HQ19" s="100">
        <f t="shared" si="160"/>
        <v>0.48123168927588261</v>
      </c>
      <c r="HR19" s="52">
        <f t="shared" si="51"/>
        <v>83.663873251910289</v>
      </c>
      <c r="HS19" s="52">
        <f t="shared" si="52"/>
        <v>9.6441298171651031</v>
      </c>
      <c r="HT19" s="88">
        <f>(HR19*HQ$2)/15.68</f>
        <v>47.738575607437475</v>
      </c>
      <c r="HU19">
        <f t="shared" si="53"/>
        <v>-6.2147906748844461E-2</v>
      </c>
      <c r="HV19">
        <f t="shared" si="54"/>
        <v>1.6512013032014852</v>
      </c>
      <c r="HW19" s="61"/>
      <c r="HX19">
        <v>516.01962171994967</v>
      </c>
      <c r="HY19">
        <v>52</v>
      </c>
      <c r="HZ19" s="22">
        <f t="shared" si="161"/>
        <v>0.8666666666666667</v>
      </c>
      <c r="IA19" s="100">
        <f t="shared" si="162"/>
        <v>50.468710224232652</v>
      </c>
      <c r="IB19" s="100">
        <f t="shared" si="163"/>
        <v>0.33348610079724123</v>
      </c>
      <c r="IC19" s="100">
        <f t="shared" si="164"/>
        <v>0.40272035607370971</v>
      </c>
      <c r="ID19" s="52">
        <f t="shared" si="55"/>
        <v>90.608690373057769</v>
      </c>
      <c r="IE19" s="52">
        <f t="shared" si="56"/>
        <v>38.285259277462067</v>
      </c>
      <c r="IF19" s="88">
        <f>(ID19*IC$2)/15.68</f>
        <v>56.90462804882327</v>
      </c>
      <c r="IG19">
        <f t="shared" si="57"/>
        <v>-6.2147906748844461E-2</v>
      </c>
      <c r="IH19">
        <f t="shared" si="58"/>
        <v>1.7030222060680216</v>
      </c>
      <c r="II19" s="61"/>
      <c r="IJ19">
        <v>591.04145370692913</v>
      </c>
      <c r="IK19">
        <v>52</v>
      </c>
      <c r="IL19" s="22">
        <f t="shared" si="165"/>
        <v>0.8666666666666667</v>
      </c>
      <c r="IM19" s="100">
        <f t="shared" si="166"/>
        <v>50.057406766062677</v>
      </c>
      <c r="IN19" s="100">
        <f t="shared" si="167"/>
        <v>0.29728930111433277</v>
      </c>
      <c r="IO19" s="100">
        <f t="shared" si="168"/>
        <v>0.38018463962766869</v>
      </c>
      <c r="IP19" s="52">
        <f t="shared" si="59"/>
        <v>88.608764399296305</v>
      </c>
      <c r="IQ19" s="52">
        <f t="shared" si="60"/>
        <v>59.575828176541187</v>
      </c>
      <c r="IR19" s="88">
        <f>(IP19*IO$2)/15.68</f>
        <v>63.701770428505412</v>
      </c>
      <c r="IS19">
        <f t="shared" si="169"/>
        <v>-6.2147906748844461E-2</v>
      </c>
      <c r="IT19">
        <f t="shared" si="170"/>
        <v>1.6994683471427403</v>
      </c>
      <c r="IU19" s="61"/>
      <c r="IV19"/>
      <c r="JA19"/>
      <c r="JB19"/>
      <c r="JC19"/>
    </row>
    <row r="20" spans="1:263" x14ac:dyDescent="0.25">
      <c r="F20" s="113" t="s">
        <v>123</v>
      </c>
      <c r="G20" s="113"/>
      <c r="H20" s="113"/>
      <c r="I20" s="113"/>
      <c r="J20" s="113"/>
      <c r="K20" s="113"/>
      <c r="M20" s="49">
        <v>44.10215414239989</v>
      </c>
      <c r="N20" s="49">
        <v>14</v>
      </c>
      <c r="O20" s="22">
        <f t="shared" si="61"/>
        <v>0.23333333333333334</v>
      </c>
      <c r="P20" s="100">
        <f t="shared" si="62"/>
        <v>3.6535625998177363</v>
      </c>
      <c r="Q20" s="100">
        <f t="shared" si="63"/>
        <v>5.035572387551096E-2</v>
      </c>
      <c r="R20" s="100">
        <f t="shared" si="64"/>
        <v>0.33183799090869615</v>
      </c>
      <c r="S20" s="100">
        <f t="shared" si="65"/>
        <v>0.25</v>
      </c>
      <c r="T20" s="100">
        <f t="shared" si="66"/>
        <v>17.362285532381694</v>
      </c>
      <c r="U20" s="88">
        <f>(T20*R$2)/15.68</f>
        <v>8.6544863628087274</v>
      </c>
      <c r="V20" s="72">
        <f t="shared" si="0"/>
        <v>0.26666666666666666</v>
      </c>
      <c r="W20" s="72">
        <f t="shared" si="1"/>
        <v>0.25128794558110418</v>
      </c>
      <c r="X20">
        <f t="shared" si="67"/>
        <v>-0.63202321470540557</v>
      </c>
      <c r="Y20">
        <f t="shared" si="68"/>
        <v>0.56271655290814215</v>
      </c>
      <c r="Z20" s="61"/>
      <c r="AA20" s="49">
        <v>51.198144497628036</v>
      </c>
      <c r="AB20" s="49">
        <v>14</v>
      </c>
      <c r="AC20" s="22">
        <f t="shared" si="69"/>
        <v>0.23333333333333334</v>
      </c>
      <c r="AD20" s="100">
        <f t="shared" si="70"/>
        <v>4.7889013654127801</v>
      </c>
      <c r="AE20" s="100">
        <f t="shared" si="71"/>
        <v>4.1940428134878881E-2</v>
      </c>
      <c r="AF20" s="100">
        <f t="shared" si="72"/>
        <v>0.31129519907247888</v>
      </c>
      <c r="AG20" s="100">
        <f t="shared" si="73"/>
        <v>0.25</v>
      </c>
      <c r="AH20" s="100">
        <f t="shared" si="74"/>
        <v>22.610579663594784</v>
      </c>
      <c r="AI20" s="88">
        <f>(AH20*AF$2)/15.68</f>
        <v>12.901588521349769</v>
      </c>
      <c r="AJ20" s="72">
        <f t="shared" si="2"/>
        <v>0.26666666666666666</v>
      </c>
      <c r="AK20" s="72">
        <f t="shared" si="3"/>
        <v>-16.345091992828149</v>
      </c>
      <c r="AL20">
        <f t="shared" si="4"/>
        <v>-0.63202321470540557</v>
      </c>
      <c r="AM20">
        <f t="shared" si="5"/>
        <v>0.68023589219021852</v>
      </c>
      <c r="AN20" s="61"/>
      <c r="AO20" s="49">
        <v>43.511492734678733</v>
      </c>
      <c r="AP20" s="49">
        <v>14</v>
      </c>
      <c r="AQ20" s="22">
        <f t="shared" si="75"/>
        <v>0.23333333333333334</v>
      </c>
      <c r="AR20" s="100">
        <f t="shared" si="76"/>
        <v>3.5829621817093811</v>
      </c>
      <c r="AS20" s="100">
        <f t="shared" si="77"/>
        <v>3.7295402499590825E-2</v>
      </c>
      <c r="AT20" s="100">
        <f t="shared" si="78"/>
        <v>0.26216828764418881</v>
      </c>
      <c r="AU20" s="100">
        <f t="shared" si="79"/>
        <v>0.25</v>
      </c>
      <c r="AV20" s="100">
        <f t="shared" si="80"/>
        <v>18.523493687620235</v>
      </c>
      <c r="AW20" s="88">
        <f>(AV20*AU$2)/15.68</f>
        <v>11.63323864542005</v>
      </c>
      <c r="AX20" s="72">
        <f t="shared" si="6"/>
        <v>0.26666666666666666</v>
      </c>
      <c r="AY20" s="72">
        <f t="shared" si="7"/>
        <v>37.866958416676631</v>
      </c>
      <c r="AZ20">
        <f t="shared" si="8"/>
        <v>-0.63202321470540557</v>
      </c>
      <c r="BA20">
        <f t="shared" si="9"/>
        <v>0.55424222419692004</v>
      </c>
      <c r="BB20" s="61"/>
      <c r="BC20" s="49">
        <v>111.57172580900593</v>
      </c>
      <c r="BD20" s="49">
        <v>14</v>
      </c>
      <c r="BE20" s="22">
        <f t="shared" si="81"/>
        <v>0.23333333333333334</v>
      </c>
      <c r="BF20" s="100">
        <f t="shared" si="82"/>
        <v>10.666512983652574</v>
      </c>
      <c r="BG20" s="100">
        <f t="shared" si="83"/>
        <v>0.29065829406880067</v>
      </c>
      <c r="BH20" s="100">
        <f t="shared" si="84"/>
        <v>0.43885779773348771</v>
      </c>
      <c r="BI20" s="100">
        <f t="shared" si="85"/>
        <v>0.25</v>
      </c>
      <c r="BJ20" s="100">
        <f t="shared" si="86"/>
        <v>54.463372317036352</v>
      </c>
      <c r="BK20" s="88">
        <f>(BJ20*BH$2)/15.68</f>
        <v>27.14806827196022</v>
      </c>
      <c r="BL20" s="72">
        <f t="shared" si="10"/>
        <v>0.26666666666666666</v>
      </c>
      <c r="BM20" s="72">
        <f t="shared" si="11"/>
        <v>-170.55453175830348</v>
      </c>
      <c r="BN20">
        <f t="shared" si="12"/>
        <v>-0.63202321470540557</v>
      </c>
      <c r="BO20">
        <f t="shared" si="13"/>
        <v>1.0280224663346997</v>
      </c>
      <c r="BP20" s="61"/>
      <c r="BQ20" s="49">
        <v>94.160766776826961</v>
      </c>
      <c r="BR20" s="49">
        <v>14</v>
      </c>
      <c r="BS20" s="22">
        <f t="shared" si="87"/>
        <v>0.23333333333333334</v>
      </c>
      <c r="BT20" s="100">
        <f t="shared" si="88"/>
        <v>9.1480391311402851</v>
      </c>
      <c r="BU20" s="100">
        <f t="shared" si="89"/>
        <v>0.23659590083054094</v>
      </c>
      <c r="BV20" s="100">
        <f t="shared" si="90"/>
        <v>0.40101933942725748</v>
      </c>
      <c r="BW20" s="100">
        <f t="shared" si="91"/>
        <v>0.25</v>
      </c>
      <c r="BX20" s="100">
        <f t="shared" si="92"/>
        <v>53.917573905349641</v>
      </c>
      <c r="BY20" s="88">
        <f>(BX20*BV$2)/15.68</f>
        <v>30.765348033792602</v>
      </c>
      <c r="BZ20" s="72">
        <f t="shared" si="14"/>
        <v>0.26666666666666666</v>
      </c>
      <c r="CA20" s="72">
        <f t="shared" si="15"/>
        <v>-167.11005751700267</v>
      </c>
      <c r="CB20">
        <f t="shared" si="16"/>
        <v>-0.63202321470540557</v>
      </c>
      <c r="CC20">
        <f t="shared" si="17"/>
        <v>0.96132801365245779</v>
      </c>
      <c r="CD20" s="61"/>
      <c r="CE20" s="49">
        <v>136.02297600038017</v>
      </c>
      <c r="CF20" s="49">
        <v>14</v>
      </c>
      <c r="CG20" s="22">
        <f t="shared" si="93"/>
        <v>0.23333333333333334</v>
      </c>
      <c r="CH20" s="100">
        <f t="shared" si="94"/>
        <v>12.938549985768113</v>
      </c>
      <c r="CI20" s="100">
        <f t="shared" si="95"/>
        <v>0.21431959789445615</v>
      </c>
      <c r="CJ20" s="100">
        <f t="shared" si="96"/>
        <v>0.39289557072377201</v>
      </c>
      <c r="CK20" s="100">
        <f t="shared" si="97"/>
        <v>0.25</v>
      </c>
      <c r="CL20" s="100">
        <f t="shared" si="98"/>
        <v>65.677374717493279</v>
      </c>
      <c r="CM20" s="88">
        <f>(CL20*CJ$2)/15.68</f>
        <v>41.247109566804134</v>
      </c>
      <c r="CN20" s="72"/>
      <c r="CP20">
        <f t="shared" si="99"/>
        <v>-0.63202321470540557</v>
      </c>
      <c r="CQ20">
        <f t="shared" si="100"/>
        <v>1.1118856079814334</v>
      </c>
      <c r="CR20" s="61"/>
      <c r="CS20" s="49">
        <v>103.67376717376484</v>
      </c>
      <c r="CT20" s="49">
        <v>14</v>
      </c>
      <c r="CU20" s="22">
        <f t="shared" si="101"/>
        <v>0.23333333333333334</v>
      </c>
      <c r="CV20" s="100">
        <f t="shared" si="102"/>
        <v>9.8831045923512715</v>
      </c>
      <c r="CW20" s="100">
        <f t="shared" si="103"/>
        <v>0.16071794265952669</v>
      </c>
      <c r="CX20" s="100">
        <f t="shared" si="104"/>
        <v>0.3967276307938517</v>
      </c>
      <c r="CY20" s="100">
        <f t="shared" si="105"/>
        <v>0.25</v>
      </c>
      <c r="CZ20" s="100">
        <f t="shared" si="106"/>
        <v>61.401763520446011</v>
      </c>
      <c r="DA20" s="88">
        <f>(CZ20*CX$2)/15.68</f>
        <v>30.606611327121218</v>
      </c>
      <c r="DB20" s="72"/>
      <c r="DD20">
        <f t="shared" si="22"/>
        <v>-0.63202321470540557</v>
      </c>
      <c r="DE20">
        <f t="shared" si="23"/>
        <v>0.9948933915038003</v>
      </c>
      <c r="DF20" s="61"/>
      <c r="DG20" s="49">
        <v>136.13228860193308</v>
      </c>
      <c r="DH20" s="49">
        <v>14</v>
      </c>
      <c r="DI20" s="22">
        <f t="shared" si="107"/>
        <v>0.23333333333333334</v>
      </c>
      <c r="DJ20" s="100">
        <f t="shared" si="108"/>
        <v>11.878908254967984</v>
      </c>
      <c r="DK20" s="100">
        <f t="shared" si="109"/>
        <v>0.1360924115361834</v>
      </c>
      <c r="DL20" s="100">
        <f t="shared" si="110"/>
        <v>0.31922800392460438</v>
      </c>
      <c r="DM20" s="100">
        <f t="shared" si="111"/>
        <v>0.25</v>
      </c>
      <c r="DN20" s="100">
        <f t="shared" si="112"/>
        <v>70.673458489652376</v>
      </c>
      <c r="DQ20" s="72"/>
      <c r="DR20">
        <f t="shared" si="26"/>
        <v>-0.63202321470540557</v>
      </c>
      <c r="DS20">
        <f t="shared" si="27"/>
        <v>1.0747765281341877</v>
      </c>
      <c r="DT20" s="61"/>
      <c r="DU20" s="49">
        <v>139.07282265058117</v>
      </c>
      <c r="DV20" s="49">
        <v>14</v>
      </c>
      <c r="DW20" s="22">
        <f t="shared" si="113"/>
        <v>0.23333333333333334</v>
      </c>
      <c r="DX20" s="100">
        <f t="shared" si="114"/>
        <v>12.3829420933649</v>
      </c>
      <c r="DY20" s="100">
        <f t="shared" si="115"/>
        <v>0.12279296431470796</v>
      </c>
      <c r="DZ20" s="100">
        <f t="shared" si="116"/>
        <v>0.27961619623870598</v>
      </c>
      <c r="EA20" s="100">
        <f t="shared" si="117"/>
        <v>0.25</v>
      </c>
      <c r="EB20" s="100">
        <f t="shared" si="118"/>
        <v>77.430596741898611</v>
      </c>
      <c r="EC20" s="88"/>
      <c r="ED20" s="72"/>
      <c r="EE20" s="72"/>
      <c r="EF20">
        <f t="shared" si="30"/>
        <v>-0.63202321470540557</v>
      </c>
      <c r="EG20">
        <f t="shared" si="31"/>
        <v>1.0928238420275178</v>
      </c>
      <c r="EH20" s="61"/>
      <c r="EI20" s="49">
        <v>85.052924699859673</v>
      </c>
      <c r="EJ20">
        <v>14</v>
      </c>
      <c r="EK20" s="22">
        <f t="shared" si="119"/>
        <v>0.23333333333333334</v>
      </c>
      <c r="EL20" s="100">
        <f t="shared" si="120"/>
        <v>10.613042762647826</v>
      </c>
      <c r="EM20" s="100">
        <f t="shared" si="121"/>
        <v>0.19312054675323093</v>
      </c>
      <c r="EN20" s="100">
        <f t="shared" si="122"/>
        <v>0.23162957444904006</v>
      </c>
      <c r="EO20" s="100">
        <f t="shared" si="123"/>
        <v>0.25</v>
      </c>
      <c r="EP20" s="100">
        <f t="shared" si="124"/>
        <v>45.113803249925539</v>
      </c>
      <c r="EQ20" s="88">
        <f>(EP20*EN$2)/15.68</f>
        <v>22.487638178322136</v>
      </c>
      <c r="ER20" s="72">
        <f t="shared" si="32"/>
        <v>0.26666666666666666</v>
      </c>
      <c r="ES20" s="72">
        <f t="shared" si="33"/>
        <v>548.46104101228434</v>
      </c>
      <c r="ET20">
        <f t="shared" si="125"/>
        <v>-0.63202321470540557</v>
      </c>
      <c r="EU20">
        <f t="shared" si="126"/>
        <v>1.0258399141161194</v>
      </c>
      <c r="EV20" s="61"/>
      <c r="EW20">
        <v>118.73710456297981</v>
      </c>
      <c r="EX20">
        <v>14</v>
      </c>
      <c r="EY20" s="22">
        <f t="shared" si="127"/>
        <v>0.23333333333333334</v>
      </c>
      <c r="EZ20" s="100">
        <f t="shared" si="128"/>
        <v>14.761136334735614</v>
      </c>
      <c r="FA20" s="100">
        <f t="shared" si="129"/>
        <v>0.17339861981767121</v>
      </c>
      <c r="FB20" s="100">
        <f t="shared" si="130"/>
        <v>0.29522589023476947</v>
      </c>
      <c r="FC20" s="100">
        <f t="shared" si="131"/>
        <v>0.25</v>
      </c>
      <c r="FD20" s="100">
        <f t="shared" si="132"/>
        <v>89.683448715053743</v>
      </c>
      <c r="FE20" s="88">
        <f>(FD20*FB$2)/15.68</f>
        <v>44.704032912400628</v>
      </c>
      <c r="FF20" s="72">
        <f t="shared" si="34"/>
        <v>0.26666666666666666</v>
      </c>
      <c r="FG20" s="72">
        <f t="shared" si="35"/>
        <v>663.55633983087353</v>
      </c>
      <c r="FH20">
        <f t="shared" si="133"/>
        <v>-0.63202321470540557</v>
      </c>
      <c r="FI20">
        <f t="shared" si="134"/>
        <v>1.169119791423977</v>
      </c>
      <c r="FJ20" s="61"/>
      <c r="FK20">
        <v>119.60455676938065</v>
      </c>
      <c r="FL20">
        <v>14</v>
      </c>
      <c r="FM20" s="22">
        <f t="shared" si="135"/>
        <v>0.23333333333333334</v>
      </c>
      <c r="FN20" s="100">
        <f t="shared" si="136"/>
        <v>14.904366061382296</v>
      </c>
      <c r="FO20" s="100">
        <f t="shared" si="137"/>
        <v>0.1863813532262476</v>
      </c>
      <c r="FP20" s="100">
        <f t="shared" si="138"/>
        <v>0.31668134460250913</v>
      </c>
      <c r="FQ20" s="100">
        <f t="shared" si="139"/>
        <v>0.25</v>
      </c>
      <c r="FR20" s="100">
        <f t="shared" si="140"/>
        <v>93.702873773860603</v>
      </c>
      <c r="FS20" s="88">
        <f>(FR20*FP$2)/15.68</f>
        <v>46.707574398508406</v>
      </c>
      <c r="FT20" s="72">
        <f t="shared" si="36"/>
        <v>0.26666666666666666</v>
      </c>
      <c r="FU20" s="72">
        <f t="shared" si="37"/>
        <v>218.93734372316158</v>
      </c>
      <c r="FV20">
        <f t="shared" si="141"/>
        <v>-0.63202321470540557</v>
      </c>
      <c r="FW20">
        <f t="shared" si="142"/>
        <v>1.1733135085874644</v>
      </c>
      <c r="FX20" s="61"/>
      <c r="FY20" s="49">
        <v>121.00413216084813</v>
      </c>
      <c r="FZ20">
        <v>14</v>
      </c>
      <c r="GA20" s="22">
        <f t="shared" si="143"/>
        <v>0.23333333333333334</v>
      </c>
      <c r="GB20" s="100">
        <f t="shared" si="144"/>
        <v>11.438046350170399</v>
      </c>
      <c r="GC20" s="100">
        <f t="shared" si="145"/>
        <v>0.17469832656078385</v>
      </c>
      <c r="GD20" s="100">
        <f t="shared" si="146"/>
        <v>0.36706903578738959</v>
      </c>
      <c r="GE20" s="100">
        <f t="shared" si="147"/>
        <v>0.25</v>
      </c>
      <c r="GF20" s="100">
        <f t="shared" si="148"/>
        <v>69.486876905732643</v>
      </c>
      <c r="GG20" s="88">
        <f>(GF20*GD$2)/15.68</f>
        <v>49.954844878504467</v>
      </c>
      <c r="GH20" s="72"/>
      <c r="GI20" s="72"/>
      <c r="GJ20">
        <f t="shared" si="40"/>
        <v>-0.63202321470540557</v>
      </c>
      <c r="GK20">
        <f t="shared" si="41"/>
        <v>1.0583518520972119</v>
      </c>
      <c r="GL20" s="61"/>
      <c r="GM20">
        <v>923.10616940848138</v>
      </c>
      <c r="GN20">
        <v>56</v>
      </c>
      <c r="GO20" s="22">
        <f t="shared" si="149"/>
        <v>0.93333333333333335</v>
      </c>
      <c r="GP20" s="100">
        <f t="shared" si="150"/>
        <v>79.696788819506295</v>
      </c>
      <c r="GQ20" s="100">
        <f t="shared" si="151"/>
        <v>0.41266226719085719</v>
      </c>
      <c r="GR20" s="100">
        <f t="shared" si="152"/>
        <v>0.49697436511117954</v>
      </c>
      <c r="GS20" s="52">
        <f t="shared" si="42"/>
        <v>-328.86467746048936</v>
      </c>
      <c r="GT20" s="72"/>
      <c r="GU20" s="88"/>
      <c r="GV20" s="52"/>
      <c r="GW20">
        <f t="shared" si="45"/>
        <v>-2.9963223377443209E-2</v>
      </c>
      <c r="GX20">
        <f t="shared" si="46"/>
        <v>1.9014408229511395</v>
      </c>
      <c r="GY20" s="61"/>
      <c r="GZ20">
        <v>349.20624278497655</v>
      </c>
      <c r="HA20">
        <v>56</v>
      </c>
      <c r="HB20" s="22">
        <f t="shared" si="153"/>
        <v>0.93333333333333335</v>
      </c>
      <c r="HC20" s="100">
        <f t="shared" si="154"/>
        <v>33.539410378370228</v>
      </c>
      <c r="HD20" s="100">
        <f t="shared" si="155"/>
        <v>0.40013991603008914</v>
      </c>
      <c r="HE20" s="100">
        <f t="shared" si="156"/>
        <v>0.49395513544323094</v>
      </c>
      <c r="HF20" s="52">
        <f t="shared" si="47"/>
        <v>58.722697068373535</v>
      </c>
      <c r="HG20" s="52">
        <f t="shared" si="48"/>
        <v>29.320179186867186</v>
      </c>
      <c r="HH20" s="88">
        <f>(HF20*HE$2)/15.68</f>
        <v>29.271191285141352</v>
      </c>
      <c r="HI20">
        <f t="shared" si="49"/>
        <v>-2.9963223377443209E-2</v>
      </c>
      <c r="HJ20">
        <f t="shared" si="50"/>
        <v>1.525555423455784</v>
      </c>
      <c r="HK20" s="61"/>
      <c r="HL20">
        <v>573.15900935080833</v>
      </c>
      <c r="HM20">
        <v>56</v>
      </c>
      <c r="HN20" s="22">
        <f t="shared" si="157"/>
        <v>0.93333333333333335</v>
      </c>
      <c r="HO20" s="100">
        <f t="shared" si="158"/>
        <v>50.32526423099371</v>
      </c>
      <c r="HP20" s="100">
        <f t="shared" si="159"/>
        <v>0.39595452456681879</v>
      </c>
      <c r="HQ20" s="100">
        <f t="shared" si="160"/>
        <v>0.49916107349551758</v>
      </c>
      <c r="HR20" s="52">
        <f t="shared" si="51"/>
        <v>83.640944946369444</v>
      </c>
      <c r="HS20" s="52">
        <f t="shared" si="52"/>
        <v>27.215561601587275</v>
      </c>
      <c r="HT20" s="88">
        <f>(HR20*HQ$2)/15.68</f>
        <v>47.72549272464628</v>
      </c>
      <c r="HU20">
        <f t="shared" si="53"/>
        <v>-2.9963223377443209E-2</v>
      </c>
      <c r="HV20">
        <f t="shared" si="54"/>
        <v>1.701786063814269</v>
      </c>
      <c r="HW20" s="61"/>
      <c r="HX20">
        <v>576.01388872144389</v>
      </c>
      <c r="HY20">
        <v>56</v>
      </c>
      <c r="HZ20" s="22">
        <f t="shared" si="161"/>
        <v>0.93333333333333335</v>
      </c>
      <c r="IA20" s="100">
        <f t="shared" si="162"/>
        <v>56.336381043263827</v>
      </c>
      <c r="IB20" s="100">
        <f t="shared" si="163"/>
        <v>0.35913887778164438</v>
      </c>
      <c r="IC20" s="100">
        <f t="shared" si="164"/>
        <v>0.41904930571970667</v>
      </c>
      <c r="ID20" s="52">
        <f t="shared" si="55"/>
        <v>94.630782434067115</v>
      </c>
      <c r="IE20" s="52">
        <f t="shared" si="56"/>
        <v>24.925000263647384</v>
      </c>
      <c r="IF20" s="88">
        <f>(ID20*IC$2)/15.68</f>
        <v>59.430607088665099</v>
      </c>
      <c r="IG20">
        <f t="shared" si="57"/>
        <v>-2.9963223377443209E-2</v>
      </c>
      <c r="IH20">
        <f t="shared" si="58"/>
        <v>1.7507889451804401</v>
      </c>
      <c r="II20" s="61"/>
      <c r="IJ20">
        <v>660.03712016825239</v>
      </c>
      <c r="IK20">
        <v>56</v>
      </c>
      <c r="IL20" s="22">
        <f t="shared" si="165"/>
        <v>0.93333333333333335</v>
      </c>
      <c r="IM20" s="100">
        <f t="shared" si="166"/>
        <v>55.900895610184598</v>
      </c>
      <c r="IN20" s="100">
        <f t="shared" si="167"/>
        <v>0.32015770889235834</v>
      </c>
      <c r="IO20" s="100">
        <f t="shared" si="168"/>
        <v>0.39551964284004465</v>
      </c>
      <c r="IP20" s="52">
        <f t="shared" si="59"/>
        <v>91.474009384734458</v>
      </c>
      <c r="IQ20" s="52">
        <f t="shared" si="60"/>
        <v>52.510545384400814</v>
      </c>
      <c r="IR20" s="88">
        <f>(IP20*IO$2)/15.68</f>
        <v>65.761625111291821</v>
      </c>
      <c r="IS20">
        <f t="shared" si="169"/>
        <v>-2.9963223377443209E-2</v>
      </c>
      <c r="IT20">
        <f t="shared" si="170"/>
        <v>1.747418765944478</v>
      </c>
      <c r="IU20" s="61"/>
      <c r="IV20"/>
      <c r="JA20"/>
      <c r="JB20"/>
      <c r="JC20"/>
    </row>
    <row r="21" spans="1:263" ht="16.5" thickBot="1" x14ac:dyDescent="0.3">
      <c r="F21" s="2" t="s">
        <v>77</v>
      </c>
      <c r="G21" s="2" t="s">
        <v>6</v>
      </c>
      <c r="H21" s="84" t="s">
        <v>63</v>
      </c>
      <c r="I21" s="84" t="s">
        <v>73</v>
      </c>
      <c r="J21" s="84" t="s">
        <v>72</v>
      </c>
      <c r="K21" s="84" t="s">
        <v>133</v>
      </c>
      <c r="M21" s="49">
        <v>46.13296001775737</v>
      </c>
      <c r="N21" s="49">
        <v>15</v>
      </c>
      <c r="O21" s="22">
        <f t="shared" si="61"/>
        <v>0.25</v>
      </c>
      <c r="P21" s="100">
        <f t="shared" si="62"/>
        <v>3.8218010121578474</v>
      </c>
      <c r="Q21" s="100">
        <f t="shared" si="63"/>
        <v>5.3952561295190313E-2</v>
      </c>
      <c r="R21" s="100">
        <f t="shared" si="64"/>
        <v>0.33207667762904136</v>
      </c>
      <c r="S21" s="100">
        <f t="shared" si="65"/>
        <v>0.26666666666666666</v>
      </c>
      <c r="T21" s="100">
        <f t="shared" si="66"/>
        <v>19.758866160721904</v>
      </c>
      <c r="U21" s="88">
        <f>(T21*R$2)/15.68</f>
        <v>9.8490971948134423</v>
      </c>
      <c r="V21" s="72">
        <f t="shared" si="0"/>
        <v>0.28333333333333338</v>
      </c>
      <c r="W21" s="72">
        <f t="shared" si="1"/>
        <v>35.372306993032197</v>
      </c>
      <c r="X21">
        <f t="shared" si="67"/>
        <v>-0.6020599913279624</v>
      </c>
      <c r="Y21">
        <f t="shared" si="68"/>
        <v>0.58226807110948331</v>
      </c>
      <c r="Z21" s="61"/>
      <c r="AA21" s="49">
        <v>55.226805085936306</v>
      </c>
      <c r="AB21" s="49">
        <v>15</v>
      </c>
      <c r="AC21" s="22">
        <f t="shared" si="69"/>
        <v>0.25</v>
      </c>
      <c r="AD21" s="100">
        <f t="shared" si="70"/>
        <v>5.1657286583047712</v>
      </c>
      <c r="AE21" s="100">
        <f t="shared" si="71"/>
        <v>4.4936173001655942E-2</v>
      </c>
      <c r="AF21" s="100">
        <f t="shared" si="72"/>
        <v>0.31175749332953179</v>
      </c>
      <c r="AG21" s="100">
        <f t="shared" si="73"/>
        <v>0.26666666666666666</v>
      </c>
      <c r="AH21" s="100">
        <f t="shared" si="74"/>
        <v>21.087068208987013</v>
      </c>
      <c r="AI21" s="88">
        <f>(AH21*AF$2)/15.68</f>
        <v>12.032273440208346</v>
      </c>
      <c r="AJ21" s="72">
        <f t="shared" si="2"/>
        <v>0.28333333333333338</v>
      </c>
      <c r="AK21" s="72">
        <f t="shared" si="3"/>
        <v>238.03526341002291</v>
      </c>
      <c r="AL21">
        <f t="shared" si="4"/>
        <v>-0.6020599913279624</v>
      </c>
      <c r="AM21">
        <f t="shared" si="5"/>
        <v>0.71313159012691141</v>
      </c>
      <c r="AN21" s="61"/>
      <c r="AO21" s="49">
        <v>48.023431780746364</v>
      </c>
      <c r="AP21" s="49">
        <v>15</v>
      </c>
      <c r="AQ21" s="22">
        <f t="shared" si="75"/>
        <v>0.25</v>
      </c>
      <c r="AR21" s="100">
        <f t="shared" si="76"/>
        <v>3.9544986644224602</v>
      </c>
      <c r="AS21" s="100">
        <f t="shared" si="77"/>
        <v>3.9959359820990165E-2</v>
      </c>
      <c r="AT21" s="100">
        <f t="shared" si="78"/>
        <v>0.26256262662785956</v>
      </c>
      <c r="AU21" s="100">
        <f t="shared" si="79"/>
        <v>0.26666666666666666</v>
      </c>
      <c r="AV21" s="100">
        <f t="shared" si="80"/>
        <v>17.257061208384151</v>
      </c>
      <c r="AW21" s="88">
        <f>(AV21*AU$2)/15.68</f>
        <v>10.83788591619324</v>
      </c>
      <c r="AX21" s="72">
        <f t="shared" si="6"/>
        <v>0.28333333333333338</v>
      </c>
      <c r="AY21" s="72">
        <f t="shared" si="7"/>
        <v>149.91308127128264</v>
      </c>
      <c r="AZ21">
        <f t="shared" si="8"/>
        <v>-0.6020599913279624</v>
      </c>
      <c r="BA21">
        <f t="shared" si="9"/>
        <v>0.59709143320016256</v>
      </c>
      <c r="BB21" s="61"/>
      <c r="BC21" s="49">
        <v>120.06664815842908</v>
      </c>
      <c r="BD21" s="49">
        <v>15</v>
      </c>
      <c r="BE21" s="22">
        <f t="shared" si="81"/>
        <v>0.25</v>
      </c>
      <c r="BF21" s="100">
        <f t="shared" si="82"/>
        <v>11.478647051475054</v>
      </c>
      <c r="BG21" s="100">
        <f t="shared" si="83"/>
        <v>0.31141960078800068</v>
      </c>
      <c r="BH21" s="100">
        <f t="shared" si="84"/>
        <v>0.44703419315351273</v>
      </c>
      <c r="BI21" s="100">
        <f t="shared" si="85"/>
        <v>0.26666666666666666</v>
      </c>
      <c r="BJ21" s="100">
        <f t="shared" si="86"/>
        <v>54.467190883423072</v>
      </c>
      <c r="BK21" s="88">
        <f>(BJ21*BH$2)/15.68</f>
        <v>27.149971692489608</v>
      </c>
      <c r="BL21" s="72">
        <f t="shared" si="10"/>
        <v>0.28333333333333338</v>
      </c>
      <c r="BM21" s="72">
        <f t="shared" si="11"/>
        <v>86.203012940782045</v>
      </c>
      <c r="BN21">
        <f t="shared" si="12"/>
        <v>-0.6020599913279624</v>
      </c>
      <c r="BO21">
        <f t="shared" si="13"/>
        <v>1.0598907022862385</v>
      </c>
      <c r="BP21" s="61"/>
      <c r="BQ21" s="49">
        <v>103.64603224436524</v>
      </c>
      <c r="BR21" s="49">
        <v>15</v>
      </c>
      <c r="BS21" s="22">
        <f t="shared" si="87"/>
        <v>0.25</v>
      </c>
      <c r="BT21" s="100">
        <f t="shared" si="88"/>
        <v>10.06956497079231</v>
      </c>
      <c r="BU21" s="100">
        <f t="shared" si="89"/>
        <v>0.25349560803272242</v>
      </c>
      <c r="BV21" s="100">
        <f t="shared" si="90"/>
        <v>0.40899986941120342</v>
      </c>
      <c r="BW21" s="100">
        <f t="shared" si="91"/>
        <v>0.26666666666666666</v>
      </c>
      <c r="BX21" s="100">
        <f t="shared" si="92"/>
        <v>49.802228614254439</v>
      </c>
      <c r="BY21" s="88">
        <f>(BX21*BV$2)/15.68</f>
        <v>28.417133509488657</v>
      </c>
      <c r="BZ21" s="72">
        <f t="shared" si="14"/>
        <v>0.28333333333333338</v>
      </c>
      <c r="CA21" s="72">
        <f t="shared" si="15"/>
        <v>123.26178763417036</v>
      </c>
      <c r="CB21">
        <f t="shared" si="16"/>
        <v>-0.6020599913279624</v>
      </c>
      <c r="CC21">
        <f t="shared" si="17"/>
        <v>1.0030107084021347</v>
      </c>
      <c r="CD21" s="61"/>
      <c r="CE21" s="49">
        <v>148.04137935050457</v>
      </c>
      <c r="CF21" s="49">
        <v>15</v>
      </c>
      <c r="CG21" s="22">
        <f t="shared" si="93"/>
        <v>0.25</v>
      </c>
      <c r="CH21" s="100">
        <f t="shared" si="94"/>
        <v>14.081744445020886</v>
      </c>
      <c r="CI21" s="100">
        <f t="shared" si="95"/>
        <v>0.22962814060120301</v>
      </c>
      <c r="CJ21" s="100">
        <f t="shared" si="96"/>
        <v>0.40201209299038082</v>
      </c>
      <c r="CK21" s="100">
        <f t="shared" si="97"/>
        <v>0.26666666666666666</v>
      </c>
      <c r="CL21" s="100">
        <f t="shared" si="98"/>
        <v>67.043654191844197</v>
      </c>
      <c r="CM21" s="88">
        <f>(CL21*CJ$2)/15.68</f>
        <v>42.105168821149107</v>
      </c>
      <c r="CN21" s="72"/>
      <c r="CP21">
        <f t="shared" si="99"/>
        <v>-0.6020599913279624</v>
      </c>
      <c r="CQ21">
        <f t="shared" si="100"/>
        <v>1.1486564584935037</v>
      </c>
      <c r="CR21" s="61"/>
      <c r="CS21" s="49">
        <v>114.15778554264269</v>
      </c>
      <c r="CT21" s="49">
        <v>15</v>
      </c>
      <c r="CU21" s="22">
        <f t="shared" si="101"/>
        <v>0.25</v>
      </c>
      <c r="CV21" s="100">
        <f t="shared" si="102"/>
        <v>10.882534370127997</v>
      </c>
      <c r="CW21" s="100">
        <f t="shared" si="103"/>
        <v>0.17219779570663574</v>
      </c>
      <c r="CX21" s="100">
        <f t="shared" si="104"/>
        <v>0.40187044173617142</v>
      </c>
      <c r="CY21" s="100">
        <f t="shared" si="105"/>
        <v>0.26666666666666666</v>
      </c>
      <c r="CZ21" s="100">
        <f t="shared" si="106"/>
        <v>60.053208827181003</v>
      </c>
      <c r="DA21" s="88"/>
      <c r="DB21"/>
      <c r="DD21">
        <f t="shared" si="22"/>
        <v>-0.6020599913279624</v>
      </c>
      <c r="DE21">
        <f t="shared" si="23"/>
        <v>1.0367300474566687</v>
      </c>
      <c r="DF21" s="61"/>
      <c r="DG21" s="49">
        <v>149.14171113407542</v>
      </c>
      <c r="DH21" s="49">
        <v>15</v>
      </c>
      <c r="DI21" s="22">
        <f t="shared" si="107"/>
        <v>0.25</v>
      </c>
      <c r="DJ21" s="100">
        <f t="shared" si="108"/>
        <v>13.014110919203789</v>
      </c>
      <c r="DK21" s="100">
        <f t="shared" si="109"/>
        <v>0.14581329807448221</v>
      </c>
      <c r="DL21" s="100">
        <f t="shared" si="110"/>
        <v>0.32401046881526879</v>
      </c>
      <c r="DM21" s="100">
        <f t="shared" si="111"/>
        <v>0.26666666666666666</v>
      </c>
      <c r="DN21" s="100">
        <f t="shared" si="112"/>
        <v>73.193598386570415</v>
      </c>
      <c r="DQ21" s="72"/>
      <c r="DR21">
        <f t="shared" si="26"/>
        <v>-0.6020599913279624</v>
      </c>
      <c r="DS21">
        <f t="shared" si="27"/>
        <v>1.1144145039033586</v>
      </c>
      <c r="DT21" s="61"/>
      <c r="DU21" s="49">
        <v>152.59914809722889</v>
      </c>
      <c r="DV21" s="49">
        <v>15</v>
      </c>
      <c r="DW21" s="22">
        <f t="shared" si="113"/>
        <v>0.25</v>
      </c>
      <c r="DX21" s="100">
        <f t="shared" si="114"/>
        <v>13.587316187091879</v>
      </c>
      <c r="DY21" s="100">
        <f t="shared" si="115"/>
        <v>0.1315638903371871</v>
      </c>
      <c r="DZ21" s="100">
        <f t="shared" si="116"/>
        <v>0.28416961354693526</v>
      </c>
      <c r="EA21" s="100">
        <f t="shared" si="117"/>
        <v>0.26666666666666666</v>
      </c>
      <c r="EB21" s="100">
        <f t="shared" si="118"/>
        <v>76.129299559269427</v>
      </c>
      <c r="EC21" s="88"/>
      <c r="ED21" s="72"/>
      <c r="EE21" s="72"/>
      <c r="EF21">
        <f t="shared" si="30"/>
        <v>-0.6020599913279624</v>
      </c>
      <c r="EG21">
        <f t="shared" si="31"/>
        <v>1.1331336818802447</v>
      </c>
      <c r="EH21" s="61"/>
      <c r="EI21" s="49">
        <v>90.56765427016424</v>
      </c>
      <c r="EJ21">
        <v>15</v>
      </c>
      <c r="EK21" s="22">
        <f t="shared" si="119"/>
        <v>0.25</v>
      </c>
      <c r="EL21" s="100">
        <f t="shared" si="120"/>
        <v>11.301179719261823</v>
      </c>
      <c r="EM21" s="100">
        <f t="shared" si="121"/>
        <v>0.20691487152131882</v>
      </c>
      <c r="EN21" s="100">
        <f t="shared" si="122"/>
        <v>0.23498524750215685</v>
      </c>
      <c r="EO21" s="100">
        <f t="shared" si="123"/>
        <v>0.26666666666666666</v>
      </c>
      <c r="EP21" s="100">
        <f t="shared" si="124"/>
        <v>52.517559794882757</v>
      </c>
      <c r="EQ21" s="88">
        <f>(EP21*EN$2)/15.68</f>
        <v>26.178149426532116</v>
      </c>
      <c r="ER21" s="72">
        <f t="shared" si="32"/>
        <v>0.28333333333333338</v>
      </c>
      <c r="ES21" s="72">
        <f t="shared" si="33"/>
        <v>270.7803390657109</v>
      </c>
      <c r="ET21">
        <f t="shared" si="125"/>
        <v>-0.6020599913279624</v>
      </c>
      <c r="EU21">
        <f t="shared" si="126"/>
        <v>1.0531237814323617</v>
      </c>
      <c r="EV21" s="61"/>
      <c r="EW21">
        <v>130.71533957420607</v>
      </c>
      <c r="EX21">
        <v>15</v>
      </c>
      <c r="EY21" s="22">
        <f t="shared" si="127"/>
        <v>0.25</v>
      </c>
      <c r="EZ21" s="100">
        <f t="shared" si="128"/>
        <v>16.250244231555101</v>
      </c>
      <c r="FA21" s="100">
        <f t="shared" si="129"/>
        <v>0.18578423551893342</v>
      </c>
      <c r="FB21" s="100">
        <f t="shared" si="130"/>
        <v>0.30222148121947151</v>
      </c>
      <c r="FC21" s="100">
        <f t="shared" si="131"/>
        <v>0.26666666666666666</v>
      </c>
      <c r="FD21" s="100">
        <f t="shared" si="132"/>
        <v>98.990827703958104</v>
      </c>
      <c r="FE21" s="88">
        <f>(FD21*FB$2)/15.68</f>
        <v>49.343432741572521</v>
      </c>
      <c r="FF21" s="72">
        <f t="shared" si="34"/>
        <v>0.28333333333333338</v>
      </c>
      <c r="FG21" s="72">
        <f t="shared" si="35"/>
        <v>499.63921453273014</v>
      </c>
      <c r="FH21">
        <f t="shared" si="133"/>
        <v>-0.6020599913279624</v>
      </c>
      <c r="FI21">
        <f t="shared" si="134"/>
        <v>1.210859892553023</v>
      </c>
      <c r="FJ21" s="61"/>
      <c r="FK21">
        <v>131.66054838105453</v>
      </c>
      <c r="FL21">
        <v>15</v>
      </c>
      <c r="FM21" s="22">
        <f t="shared" si="135"/>
        <v>0.25</v>
      </c>
      <c r="FN21" s="100">
        <f t="shared" si="136"/>
        <v>16.406707753595668</v>
      </c>
      <c r="FO21" s="100">
        <f t="shared" si="137"/>
        <v>0.19969430702812244</v>
      </c>
      <c r="FP21" s="100">
        <f t="shared" si="138"/>
        <v>0.32452946937044824</v>
      </c>
      <c r="FQ21" s="100">
        <f t="shared" si="139"/>
        <v>0.26666666666666666</v>
      </c>
      <c r="FR21" s="100">
        <f t="shared" si="140"/>
        <v>100.99988983384149</v>
      </c>
      <c r="FS21" s="88">
        <f>(FR21*FP$2)/15.68</f>
        <v>50.344879283428007</v>
      </c>
      <c r="FT21" s="72">
        <f t="shared" si="36"/>
        <v>0.28333333333333338</v>
      </c>
      <c r="FU21" s="72">
        <f t="shared" si="37"/>
        <v>-111.97816691890469</v>
      </c>
      <c r="FV21">
        <f t="shared" si="141"/>
        <v>-0.6020599913279624</v>
      </c>
      <c r="FW21">
        <f t="shared" si="142"/>
        <v>1.215021442241851</v>
      </c>
      <c r="FX21" s="61"/>
      <c r="FY21" s="49">
        <v>131.00381673829202</v>
      </c>
      <c r="FZ21">
        <v>15</v>
      </c>
      <c r="GA21" s="22">
        <f t="shared" si="143"/>
        <v>0.25</v>
      </c>
      <c r="GB21" s="100">
        <f t="shared" si="144"/>
        <v>12.383277340562104</v>
      </c>
      <c r="GC21" s="100">
        <f t="shared" si="145"/>
        <v>0.1871767784579827</v>
      </c>
      <c r="GD21" s="100">
        <f t="shared" si="146"/>
        <v>0.3736233765628959</v>
      </c>
      <c r="GE21" s="100">
        <f t="shared" si="147"/>
        <v>0.26666666666666666</v>
      </c>
      <c r="GF21" s="100">
        <f t="shared" si="148"/>
        <v>73.728550495133263</v>
      </c>
      <c r="GG21" s="88">
        <f>(GF21*GD$2)/15.68</f>
        <v>53.004228526458803</v>
      </c>
      <c r="GH21" s="72"/>
      <c r="GI21" s="72"/>
      <c r="GJ21">
        <f t="shared" si="40"/>
        <v>-0.6020599913279624</v>
      </c>
      <c r="GK21">
        <f t="shared" si="41"/>
        <v>1.092835599656349</v>
      </c>
      <c r="GL21" s="61"/>
      <c r="GM21">
        <v>1015.0897743549582</v>
      </c>
      <c r="GN21">
        <v>60</v>
      </c>
      <c r="GO21" s="22">
        <f t="shared" si="149"/>
        <v>1</v>
      </c>
      <c r="GP21" s="100">
        <f t="shared" si="150"/>
        <v>87.638234972957704</v>
      </c>
      <c r="GQ21" s="100">
        <f t="shared" si="151"/>
        <v>0.44213814341877555</v>
      </c>
      <c r="GR21" s="100">
        <f t="shared" si="152"/>
        <v>0.523832826337848</v>
      </c>
      <c r="GS21" s="52"/>
      <c r="GU21" s="88"/>
      <c r="GW21">
        <f t="shared" si="45"/>
        <v>0</v>
      </c>
      <c r="GX21">
        <f t="shared" si="46"/>
        <v>1.9426936223206182</v>
      </c>
      <c r="GY21" s="61"/>
      <c r="GZ21">
        <v>389.21716303369766</v>
      </c>
      <c r="HA21">
        <v>60</v>
      </c>
      <c r="HB21" s="22">
        <f t="shared" si="153"/>
        <v>1</v>
      </c>
      <c r="HC21" s="100">
        <f t="shared" si="154"/>
        <v>37.382247388201122</v>
      </c>
      <c r="HD21" s="100">
        <f t="shared" si="155"/>
        <v>0.42872133860366696</v>
      </c>
      <c r="HE21" s="100">
        <f t="shared" si="156"/>
        <v>0.50624873317491681</v>
      </c>
      <c r="HF21" s="52">
        <f t="shared" si="47"/>
        <v>60.883004515521357</v>
      </c>
      <c r="HG21" s="52">
        <f t="shared" si="48"/>
        <v>18.671050266277586</v>
      </c>
      <c r="HH21" s="88">
        <f>(HF21*HE$2)/15.68</f>
        <v>30.348028277940777</v>
      </c>
      <c r="HI21">
        <f t="shared" si="49"/>
        <v>0</v>
      </c>
      <c r="HJ21">
        <f t="shared" si="50"/>
        <v>1.5726654072342223</v>
      </c>
      <c r="HK21" s="61"/>
      <c r="HL21">
        <v>637.18855137235482</v>
      </c>
      <c r="HM21">
        <v>60</v>
      </c>
      <c r="HN21" s="22">
        <f t="shared" si="157"/>
        <v>1</v>
      </c>
      <c r="HO21" s="100">
        <f t="shared" si="158"/>
        <v>55.947270634545845</v>
      </c>
      <c r="HP21" s="100">
        <f t="shared" si="159"/>
        <v>0.4242369906073058</v>
      </c>
      <c r="HQ21" s="100">
        <f t="shared" si="160"/>
        <v>0.51737829633508559</v>
      </c>
      <c r="HR21" s="52">
        <f t="shared" si="51"/>
        <v>84.949757227532302</v>
      </c>
      <c r="HS21" s="52">
        <f t="shared" si="52"/>
        <v>27.384555242961504</v>
      </c>
      <c r="HT21" s="88">
        <f>(HR21*HQ$2)/15.68</f>
        <v>48.472300535612753</v>
      </c>
      <c r="HU21">
        <f t="shared" si="53"/>
        <v>0</v>
      </c>
      <c r="HV21">
        <f t="shared" si="54"/>
        <v>1.7477789044967416</v>
      </c>
      <c r="HW21" s="61"/>
      <c r="HX21">
        <v>639.54397815943821</v>
      </c>
      <c r="HY21">
        <v>60</v>
      </c>
      <c r="HZ21" s="22">
        <f t="shared" si="161"/>
        <v>1</v>
      </c>
      <c r="IA21" s="100">
        <f t="shared" si="162"/>
        <v>62.549868940640351</v>
      </c>
      <c r="IB21" s="100">
        <f t="shared" si="163"/>
        <v>0.38479165476604754</v>
      </c>
      <c r="IC21" s="100">
        <f t="shared" si="164"/>
        <v>0.43634061842818361</v>
      </c>
      <c r="ID21" s="52">
        <f t="shared" si="55"/>
        <v>95.71339161005271</v>
      </c>
      <c r="IE21" s="52">
        <f t="shared" si="56"/>
        <v>30.472155555485941</v>
      </c>
      <c r="IF21" s="88">
        <f>(ID21*IC$2)/15.68</f>
        <v>60.110513974285652</v>
      </c>
      <c r="IG21">
        <f t="shared" si="57"/>
        <v>0</v>
      </c>
      <c r="IH21">
        <f t="shared" si="58"/>
        <v>1.7962264040627509</v>
      </c>
      <c r="II21" s="61"/>
      <c r="IJ21">
        <v>730.53850001214857</v>
      </c>
      <c r="IK21">
        <v>60</v>
      </c>
      <c r="IL21" s="22">
        <f t="shared" si="165"/>
        <v>1</v>
      </c>
      <c r="IM21" s="100">
        <f t="shared" si="166"/>
        <v>61.871908685968847</v>
      </c>
      <c r="IN21" s="100">
        <f t="shared" si="167"/>
        <v>0.34302611667038396</v>
      </c>
      <c r="IO21" s="100">
        <f t="shared" si="168"/>
        <v>0.4111893064846322</v>
      </c>
      <c r="IP21" s="52">
        <f t="shared" si="59"/>
        <v>96.552208156168462</v>
      </c>
      <c r="IQ21" s="52">
        <f t="shared" si="60"/>
        <v>12.062323529883518</v>
      </c>
      <c r="IR21" s="88">
        <f>(IP21*IO$2)/15.68</f>
        <v>69.412395489608656</v>
      </c>
      <c r="IS21">
        <f t="shared" si="169"/>
        <v>0</v>
      </c>
      <c r="IT21">
        <f t="shared" si="170"/>
        <v>1.7914935137733219</v>
      </c>
      <c r="IU21" s="61"/>
      <c r="IV21"/>
      <c r="JA21"/>
      <c r="JB21"/>
      <c r="JC21"/>
    </row>
    <row r="22" spans="1:263" x14ac:dyDescent="0.25">
      <c r="F22" s="76">
        <v>6</v>
      </c>
      <c r="G22" s="76">
        <v>1.2170000000000001</v>
      </c>
      <c r="H22" s="94">
        <v>261.30473429340645</v>
      </c>
      <c r="I22" s="94">
        <v>735.91250596225757</v>
      </c>
      <c r="J22" s="94">
        <v>4.6337003100219203</v>
      </c>
      <c r="K22" s="94">
        <v>31.062181249052003</v>
      </c>
      <c r="M22" s="49">
        <v>51.088159097779204</v>
      </c>
      <c r="N22" s="49">
        <v>16</v>
      </c>
      <c r="O22" s="22">
        <f t="shared" si="61"/>
        <v>0.26666666666666666</v>
      </c>
      <c r="P22" s="100">
        <f t="shared" si="62"/>
        <v>4.2323054508971261</v>
      </c>
      <c r="Q22" s="100">
        <f t="shared" si="63"/>
        <v>5.7549398714869665E-2</v>
      </c>
      <c r="R22" s="100">
        <f t="shared" si="64"/>
        <v>0.33265907707520226</v>
      </c>
      <c r="S22" s="100">
        <f t="shared" si="65"/>
        <v>0.28333333333333338</v>
      </c>
      <c r="T22" s="100">
        <f t="shared" si="66"/>
        <v>17.370661797234398</v>
      </c>
      <c r="U22" s="88">
        <f>(T22*R$2)/15.68</f>
        <v>8.6586616351139654</v>
      </c>
      <c r="V22" s="72">
        <f t="shared" si="0"/>
        <v>0.3</v>
      </c>
      <c r="W22" s="72">
        <f t="shared" si="1"/>
        <v>70.840877088085946</v>
      </c>
      <c r="X22">
        <f t="shared" si="67"/>
        <v>-0.57403126772771884</v>
      </c>
      <c r="Y22">
        <f t="shared" si="68"/>
        <v>0.62657700374641945</v>
      </c>
      <c r="Z22" s="61"/>
      <c r="AA22" s="49">
        <v>59.255801403744428</v>
      </c>
      <c r="AB22" s="49">
        <v>16</v>
      </c>
      <c r="AC22" s="22">
        <f t="shared" si="69"/>
        <v>0.26666666666666666</v>
      </c>
      <c r="AD22" s="100">
        <f t="shared" si="70"/>
        <v>5.5425873541992727</v>
      </c>
      <c r="AE22" s="100">
        <f t="shared" si="71"/>
        <v>4.7931917868433004E-2</v>
      </c>
      <c r="AF22" s="100">
        <f t="shared" si="72"/>
        <v>0.31221982611199928</v>
      </c>
      <c r="AG22" s="100">
        <f t="shared" si="73"/>
        <v>0.28333333333333338</v>
      </c>
      <c r="AH22" s="100">
        <f t="shared" si="74"/>
        <v>22.065743263833845</v>
      </c>
      <c r="AI22" s="88">
        <f>(AH22*AF$2)/15.68</f>
        <v>12.590705070073769</v>
      </c>
      <c r="AJ22" s="72">
        <f t="shared" si="2"/>
        <v>0.3</v>
      </c>
      <c r="AK22" s="72">
        <f t="shared" si="3"/>
        <v>302.65411355083381</v>
      </c>
      <c r="AL22">
        <f t="shared" si="4"/>
        <v>-0.57403126772771884</v>
      </c>
      <c r="AM22">
        <f t="shared" si="5"/>
        <v>0.74371254655833563</v>
      </c>
      <c r="AN22" s="61"/>
      <c r="AO22" s="49">
        <v>51.009802979427398</v>
      </c>
      <c r="AP22" s="49">
        <v>16</v>
      </c>
      <c r="AQ22" s="22">
        <f t="shared" si="75"/>
        <v>0.26666666666666666</v>
      </c>
      <c r="AR22" s="100">
        <f t="shared" si="76"/>
        <v>4.2004119712967221</v>
      </c>
      <c r="AS22" s="100">
        <f t="shared" si="77"/>
        <v>4.2623317142389511E-2</v>
      </c>
      <c r="AT22" s="100">
        <f t="shared" si="78"/>
        <v>0.26282363249946533</v>
      </c>
      <c r="AU22" s="100">
        <f t="shared" si="79"/>
        <v>0.28333333333333338</v>
      </c>
      <c r="AV22" s="100">
        <f t="shared" si="80"/>
        <v>19.785725634842791</v>
      </c>
      <c r="AW22" s="88">
        <f>(AV22*AU$2)/15.68</f>
        <v>12.425953330648509</v>
      </c>
      <c r="AX22" s="72">
        <f t="shared" si="6"/>
        <v>0.3</v>
      </c>
      <c r="AY22" s="72">
        <f t="shared" si="7"/>
        <v>72.556281394350066</v>
      </c>
      <c r="AZ22">
        <f t="shared" si="8"/>
        <v>-0.57403126772771884</v>
      </c>
      <c r="BA22">
        <f t="shared" si="9"/>
        <v>0.62329188756137854</v>
      </c>
      <c r="BB22" s="61"/>
      <c r="BC22" s="49">
        <v>130.56128829021259</v>
      </c>
      <c r="BD22" s="49">
        <v>16</v>
      </c>
      <c r="BE22" s="22">
        <f t="shared" si="81"/>
        <v>0.26666666666666666</v>
      </c>
      <c r="BF22" s="100">
        <f t="shared" si="82"/>
        <v>12.481958727553785</v>
      </c>
      <c r="BG22" s="100">
        <f t="shared" si="83"/>
        <v>0.33218090750720075</v>
      </c>
      <c r="BH22" s="100">
        <f t="shared" si="84"/>
        <v>0.45713532462696899</v>
      </c>
      <c r="BI22" s="100">
        <f t="shared" si="85"/>
        <v>0.28333333333333338</v>
      </c>
      <c r="BJ22" s="100">
        <f t="shared" si="86"/>
        <v>48.778221258426228</v>
      </c>
      <c r="BK22" s="88">
        <f>(BJ22*BH$2)/15.68</f>
        <v>24.314221183367874</v>
      </c>
      <c r="BL22" s="72">
        <f t="shared" si="10"/>
        <v>0.3</v>
      </c>
      <c r="BM22" s="72">
        <f t="shared" si="11"/>
        <v>384.72528320382793</v>
      </c>
      <c r="BN22">
        <f t="shared" si="12"/>
        <v>-0.57403126772771884</v>
      </c>
      <c r="BO22">
        <f t="shared" si="13"/>
        <v>1.0962827422229702</v>
      </c>
      <c r="BP22" s="61"/>
      <c r="BQ22" s="49">
        <v>112.65988638375241</v>
      </c>
      <c r="BR22" s="49">
        <v>16</v>
      </c>
      <c r="BS22" s="22">
        <f t="shared" si="87"/>
        <v>0.26666666666666666</v>
      </c>
      <c r="BT22" s="100">
        <f t="shared" si="88"/>
        <v>10.945291594651939</v>
      </c>
      <c r="BU22" s="100">
        <f t="shared" si="89"/>
        <v>0.2703953152349039</v>
      </c>
      <c r="BV22" s="100">
        <f t="shared" si="90"/>
        <v>0.41658377241070116</v>
      </c>
      <c r="BW22" s="100">
        <f t="shared" si="91"/>
        <v>0.28333333333333338</v>
      </c>
      <c r="BX22" s="100">
        <f t="shared" si="92"/>
        <v>48.347238654782878</v>
      </c>
      <c r="BY22" s="88">
        <f>(BX22*BV$2)/15.68</f>
        <v>27.586916768516655</v>
      </c>
      <c r="BZ22" s="72">
        <f t="shared" si="14"/>
        <v>0.3</v>
      </c>
      <c r="CA22" s="72">
        <f t="shared" si="15"/>
        <v>33.51083615355747</v>
      </c>
      <c r="CB22">
        <f t="shared" si="16"/>
        <v>-0.57403126772771884</v>
      </c>
      <c r="CC22">
        <f t="shared" si="17"/>
        <v>1.0392273361425424</v>
      </c>
      <c r="CD22" s="61"/>
      <c r="CE22" s="49">
        <v>159.03851734721371</v>
      </c>
      <c r="CF22" s="49">
        <v>16</v>
      </c>
      <c r="CG22" s="22">
        <f t="shared" si="93"/>
        <v>0.26666666666666666</v>
      </c>
      <c r="CH22" s="100">
        <f t="shared" si="94"/>
        <v>15.127795809684555</v>
      </c>
      <c r="CI22" s="100">
        <f t="shared" si="95"/>
        <v>0.24493668330794988</v>
      </c>
      <c r="CJ22" s="100">
        <f t="shared" si="96"/>
        <v>0.41035393761776473</v>
      </c>
      <c r="CK22" s="100">
        <f t="shared" si="97"/>
        <v>0.28333333333333338</v>
      </c>
      <c r="CL22" s="100">
        <f t="shared" si="98"/>
        <v>66.998778095384949</v>
      </c>
      <c r="CM22" s="88"/>
      <c r="CN22"/>
      <c r="CP22">
        <f t="shared" si="99"/>
        <v>-0.57403126772771884</v>
      </c>
      <c r="CQ22">
        <f t="shared" si="100"/>
        <v>1.1797756539037647</v>
      </c>
      <c r="CR22" s="61"/>
      <c r="CS22" s="49">
        <v>125.14391715141412</v>
      </c>
      <c r="CT22" s="49">
        <v>16</v>
      </c>
      <c r="CU22" s="22">
        <f t="shared" si="101"/>
        <v>0.26666666666666666</v>
      </c>
      <c r="CV22" s="100">
        <f t="shared" si="102"/>
        <v>11.929830043032805</v>
      </c>
      <c r="CW22" s="100">
        <f t="shared" si="103"/>
        <v>0.18367764875374476</v>
      </c>
      <c r="CX22" s="100">
        <f t="shared" si="104"/>
        <v>0.40725955837670258</v>
      </c>
      <c r="CY22" s="100">
        <f t="shared" si="105"/>
        <v>0.28333333333333338</v>
      </c>
      <c r="CZ22" s="100">
        <f t="shared" si="106"/>
        <v>57.202190808132187</v>
      </c>
      <c r="DA22"/>
      <c r="DB22"/>
      <c r="DD22">
        <f t="shared" si="22"/>
        <v>-0.57403126772771884</v>
      </c>
      <c r="DE22">
        <f t="shared" si="23"/>
        <v>1.0766342565874598</v>
      </c>
      <c r="DF22" s="61"/>
      <c r="DG22" s="49">
        <v>163.1295497449803</v>
      </c>
      <c r="DH22" s="49">
        <v>16</v>
      </c>
      <c r="DI22" s="22">
        <f t="shared" si="107"/>
        <v>0.26666666666666666</v>
      </c>
      <c r="DJ22" s="100">
        <f t="shared" si="108"/>
        <v>14.234690204623062</v>
      </c>
      <c r="DK22" s="100">
        <f t="shared" si="109"/>
        <v>0.15553418461278101</v>
      </c>
      <c r="DL22" s="100">
        <f t="shared" si="110"/>
        <v>0.32915261458597084</v>
      </c>
      <c r="DM22" s="100">
        <f t="shared" si="111"/>
        <v>0.28333333333333338</v>
      </c>
      <c r="DN22" s="100">
        <f t="shared" si="112"/>
        <v>71.897683304958122</v>
      </c>
      <c r="DQ22" s="72"/>
      <c r="DR22">
        <f t="shared" si="26"/>
        <v>-0.57403126772771884</v>
      </c>
      <c r="DS22">
        <f t="shared" si="27"/>
        <v>1.1533480198576305</v>
      </c>
      <c r="DT22" s="61"/>
      <c r="DU22" s="49">
        <v>168.06025705085662</v>
      </c>
      <c r="DV22" s="49">
        <v>16</v>
      </c>
      <c r="DW22" s="22">
        <f t="shared" si="113"/>
        <v>0.26666666666666666</v>
      </c>
      <c r="DX22" s="100">
        <f t="shared" si="114"/>
        <v>14.96396198476152</v>
      </c>
      <c r="DY22" s="100">
        <f t="shared" si="115"/>
        <v>0.14033481635966624</v>
      </c>
      <c r="DZ22" s="100">
        <f t="shared" si="116"/>
        <v>0.28937434423240871</v>
      </c>
      <c r="EA22" s="100">
        <f t="shared" si="117"/>
        <v>0.28333333333333338</v>
      </c>
      <c r="EB22" s="100">
        <f t="shared" si="118"/>
        <v>77.547214837648895</v>
      </c>
      <c r="EC22" s="88"/>
      <c r="ED22" s="72"/>
      <c r="EE22" s="72"/>
      <c r="EF22">
        <f t="shared" si="30"/>
        <v>-0.57403126772771884</v>
      </c>
      <c r="EG22">
        <f t="shared" si="31"/>
        <v>1.175046596222955</v>
      </c>
      <c r="EH22" s="61"/>
      <c r="EI22" s="49">
        <v>97.104325341356443</v>
      </c>
      <c r="EJ22">
        <v>16</v>
      </c>
      <c r="EK22" s="22">
        <f t="shared" si="119"/>
        <v>0.26666666666666666</v>
      </c>
      <c r="EL22" s="100">
        <f t="shared" si="120"/>
        <v>12.11683620431201</v>
      </c>
      <c r="EM22" s="100">
        <f t="shared" si="121"/>
        <v>0.22070919628940674</v>
      </c>
      <c r="EN22" s="100">
        <f t="shared" si="122"/>
        <v>0.23896276456642082</v>
      </c>
      <c r="EO22" s="100">
        <f t="shared" si="123"/>
        <v>0.28333333333333338</v>
      </c>
      <c r="EP22" s="100">
        <f t="shared" si="124"/>
        <v>63.395837950335043</v>
      </c>
      <c r="EQ22" s="88">
        <f>(EP22*EN$2)/15.68</f>
        <v>31.600587029669917</v>
      </c>
      <c r="ER22" s="72">
        <f t="shared" si="32"/>
        <v>0.3</v>
      </c>
      <c r="ES22" s="72">
        <f t="shared" si="33"/>
        <v>-102.54255234069439</v>
      </c>
      <c r="ET22">
        <f t="shared" si="125"/>
        <v>-0.57403126772771884</v>
      </c>
      <c r="EU22">
        <f t="shared" si="126"/>
        <v>1.0833892371259091</v>
      </c>
      <c r="EV22" s="61"/>
      <c r="EW22">
        <v>142.78392766694716</v>
      </c>
      <c r="EX22">
        <v>16</v>
      </c>
      <c r="EY22" s="22">
        <f t="shared" si="127"/>
        <v>0.26666666666666666</v>
      </c>
      <c r="EZ22" s="100">
        <f t="shared" si="128"/>
        <v>17.750584625237405</v>
      </c>
      <c r="FA22" s="100">
        <f t="shared" si="129"/>
        <v>0.19816985122019565</v>
      </c>
      <c r="FB22" s="100">
        <f t="shared" si="130"/>
        <v>0.30926984067982066</v>
      </c>
      <c r="FC22" s="100">
        <f t="shared" si="131"/>
        <v>0.28333333333333338</v>
      </c>
      <c r="FD22" s="100">
        <f t="shared" si="132"/>
        <v>111.80199337608289</v>
      </c>
      <c r="FE22" s="88">
        <f>(FD22*FB$2)/15.68</f>
        <v>55.729346531223115</v>
      </c>
      <c r="FF22" s="72">
        <f t="shared" si="34"/>
        <v>0.3</v>
      </c>
      <c r="FG22" s="72">
        <f t="shared" si="35"/>
        <v>-46.07219994617617</v>
      </c>
      <c r="FH22">
        <f t="shared" si="133"/>
        <v>-0.57403126772771884</v>
      </c>
      <c r="FI22">
        <f t="shared" si="134"/>
        <v>1.2492126613535568</v>
      </c>
      <c r="FJ22" s="61"/>
      <c r="FK22">
        <v>144.66945081806318</v>
      </c>
      <c r="FL22">
        <v>16</v>
      </c>
      <c r="FM22" s="22">
        <f t="shared" si="135"/>
        <v>0.26666666666666666</v>
      </c>
      <c r="FN22" s="100">
        <f t="shared" si="136"/>
        <v>18.027795187177649</v>
      </c>
      <c r="FO22" s="100">
        <f t="shared" si="137"/>
        <v>0.21300726082999727</v>
      </c>
      <c r="FP22" s="100">
        <f t="shared" si="138"/>
        <v>0.33299791333657802</v>
      </c>
      <c r="FQ22" s="100">
        <f>AVERAGE(FM22:FM24)</f>
        <v>0.28333333333333338</v>
      </c>
      <c r="FR22" s="100">
        <f>(FN24-FN22)/(FM24-FM22)</f>
        <v>101.00078523129933</v>
      </c>
      <c r="FS22" s="88">
        <f>(FR22*FP$2)/15.68</f>
        <v>50.345325607448757</v>
      </c>
      <c r="FT22" s="72">
        <f t="shared" si="36"/>
        <v>0.3</v>
      </c>
      <c r="FU22" s="72">
        <f t="shared" si="37"/>
        <v>-116.81397630097857</v>
      </c>
      <c r="FV22">
        <f t="shared" si="141"/>
        <v>-0.57403126772771884</v>
      </c>
      <c r="FW22">
        <f t="shared" si="142"/>
        <v>1.2559426154304554</v>
      </c>
      <c r="FX22" s="61"/>
      <c r="FY22" s="49">
        <v>145.5077317533333</v>
      </c>
      <c r="FZ22">
        <v>16</v>
      </c>
      <c r="GA22" s="22">
        <f t="shared" si="143"/>
        <v>0.26666666666666666</v>
      </c>
      <c r="GB22" s="100">
        <f t="shared" si="144"/>
        <v>13.754275580361487</v>
      </c>
      <c r="GC22" s="100">
        <f t="shared" si="145"/>
        <v>0.19965523035518154</v>
      </c>
      <c r="GD22" s="100">
        <f t="shared" si="146"/>
        <v>0.38313003658315253</v>
      </c>
      <c r="GE22" s="100">
        <f t="shared" si="147"/>
        <v>0.28333333333333338</v>
      </c>
      <c r="GF22" s="100">
        <f t="shared" si="148"/>
        <v>58.111614001890636</v>
      </c>
      <c r="GG22" s="88"/>
      <c r="GH22" s="22"/>
      <c r="GI22" s="72"/>
      <c r="GJ22">
        <f t="shared" si="40"/>
        <v>-0.57403126772771884</v>
      </c>
      <c r="GK22">
        <f t="shared" si="41"/>
        <v>1.1384377216078159</v>
      </c>
      <c r="GL22" s="61"/>
      <c r="GM22">
        <v>415.21952025404585</v>
      </c>
      <c r="GN22">
        <v>64</v>
      </c>
      <c r="GO22" s="22">
        <f t="shared" si="149"/>
        <v>1.0666666666666667</v>
      </c>
      <c r="GP22" s="100">
        <f t="shared" si="150"/>
        <v>35.848165158107726</v>
      </c>
      <c r="GQ22" s="100">
        <f t="shared" si="151"/>
        <v>0.47161401964669392</v>
      </c>
      <c r="GR22" s="100">
        <f t="shared" si="152"/>
        <v>0.34867561250418611</v>
      </c>
      <c r="GU22" s="88"/>
      <c r="GW22">
        <f t="shared" si="45"/>
        <v>2.8028723600243534E-2</v>
      </c>
      <c r="GX22">
        <f t="shared" si="46"/>
        <v>1.5544669317722486</v>
      </c>
      <c r="GY22" s="61"/>
      <c r="GZ22">
        <v>430.72758212122892</v>
      </c>
      <c r="HA22">
        <v>64</v>
      </c>
      <c r="HB22" s="22">
        <f t="shared" si="153"/>
        <v>1.0666666666666667</v>
      </c>
      <c r="HC22" s="100">
        <f t="shared" si="154"/>
        <v>41.369103320820031</v>
      </c>
      <c r="HD22" s="100">
        <f t="shared" si="155"/>
        <v>0.45730276117724472</v>
      </c>
      <c r="HE22" s="100">
        <f t="shared" si="156"/>
        <v>0.5190030610125056</v>
      </c>
      <c r="HF22" s="52">
        <f t="shared" si="47"/>
        <v>62.632054293289158</v>
      </c>
      <c r="HG22" s="52">
        <f t="shared" si="48"/>
        <v>14.119350170059203</v>
      </c>
      <c r="HH22" s="88">
        <f>(HF22*HE$2)/15.68</f>
        <v>31.219867841996642</v>
      </c>
      <c r="HI22">
        <f t="shared" si="49"/>
        <v>2.8028723600243534E-2</v>
      </c>
      <c r="HJ22">
        <f t="shared" si="50"/>
        <v>1.6166761076240532</v>
      </c>
      <c r="HK22" s="61"/>
      <c r="HL22">
        <v>700.1715861130042</v>
      </c>
      <c r="HM22">
        <v>64</v>
      </c>
      <c r="HN22" s="22">
        <f t="shared" si="157"/>
        <v>1.0666666666666667</v>
      </c>
      <c r="HO22" s="100">
        <f t="shared" si="158"/>
        <v>61.477390223842967</v>
      </c>
      <c r="HP22" s="100">
        <f t="shared" si="159"/>
        <v>0.45251945664779286</v>
      </c>
      <c r="HQ22" s="100">
        <f t="shared" si="160"/>
        <v>0.53529777448154103</v>
      </c>
      <c r="HR22" s="52">
        <f t="shared" si="51"/>
        <v>87.269686493247747</v>
      </c>
      <c r="HS22" s="52">
        <f t="shared" si="52"/>
        <v>27.321044417799001</v>
      </c>
      <c r="HT22" s="88">
        <f>(HR22*HQ$2)/15.68</f>
        <v>49.796051329719511</v>
      </c>
      <c r="HU22">
        <f t="shared" si="53"/>
        <v>2.8028723600243534E-2</v>
      </c>
      <c r="HV22">
        <f t="shared" si="54"/>
        <v>1.7887154229877453</v>
      </c>
      <c r="HW22" s="61"/>
      <c r="HX22">
        <v>705.02145357428662</v>
      </c>
      <c r="HY22">
        <v>64</v>
      </c>
      <c r="HZ22" s="22">
        <f t="shared" si="161"/>
        <v>1.0666666666666667</v>
      </c>
      <c r="IA22" s="100">
        <f t="shared" si="162"/>
        <v>68.95381870113944</v>
      </c>
      <c r="IB22" s="100">
        <f t="shared" si="163"/>
        <v>0.41044443175045076</v>
      </c>
      <c r="IC22" s="100">
        <f t="shared" si="164"/>
        <v>0.45416196124031322</v>
      </c>
      <c r="ID22" s="52">
        <f t="shared" si="55"/>
        <v>97.954115802553432</v>
      </c>
      <c r="IE22" s="52">
        <f t="shared" si="56"/>
        <v>16.248461554332433</v>
      </c>
      <c r="IF22" s="88">
        <f>(ID22*IC$2)/15.68</f>
        <v>61.517747388754778</v>
      </c>
      <c r="IG22">
        <f t="shared" si="57"/>
        <v>2.8028723600243534E-2</v>
      </c>
      <c r="IH22">
        <f t="shared" si="58"/>
        <v>1.8385583226497852</v>
      </c>
      <c r="II22" s="61"/>
      <c r="IJ22">
        <v>804.04493033660754</v>
      </c>
      <c r="IK22">
        <v>64</v>
      </c>
      <c r="IL22" s="22">
        <f t="shared" si="165"/>
        <v>1.0666666666666667</v>
      </c>
      <c r="IM22" s="100">
        <f t="shared" si="166"/>
        <v>68.097430194815857</v>
      </c>
      <c r="IN22" s="100">
        <f t="shared" si="167"/>
        <v>0.36589452444840953</v>
      </c>
      <c r="IO22" s="100">
        <f t="shared" si="168"/>
        <v>0.42752687379819321</v>
      </c>
      <c r="IP22" s="52">
        <f t="shared" si="59"/>
        <v>98.475415435987898</v>
      </c>
      <c r="IQ22" s="52"/>
      <c r="IR22" s="88">
        <f>(IP22*IO$2)/15.68</f>
        <v>70.7950093817674</v>
      </c>
      <c r="IS22">
        <f t="shared" si="169"/>
        <v>2.8028723600243534E-2</v>
      </c>
      <c r="IT22">
        <f t="shared" si="170"/>
        <v>1.8331307231716822</v>
      </c>
      <c r="IU22" s="61"/>
      <c r="IV22"/>
      <c r="JA22"/>
      <c r="JB22"/>
      <c r="JC22"/>
    </row>
    <row r="23" spans="1:263" x14ac:dyDescent="0.25">
      <c r="F23" s="76">
        <v>7</v>
      </c>
      <c r="G23" s="76">
        <v>1.2050000000000001</v>
      </c>
      <c r="H23" s="94">
        <v>284.63035975243389</v>
      </c>
      <c r="I23" s="94">
        <v>850.79929510251407</v>
      </c>
      <c r="J23" s="94">
        <v>5.5634466244107452</v>
      </c>
      <c r="K23" s="94">
        <v>35.674973000181623</v>
      </c>
      <c r="M23" s="49">
        <v>54.083269131959838</v>
      </c>
      <c r="N23" s="49">
        <v>17</v>
      </c>
      <c r="O23" s="22">
        <f t="shared" si="61"/>
        <v>0.28333333333333333</v>
      </c>
      <c r="P23" s="100">
        <f t="shared" si="62"/>
        <v>4.4804298841819108</v>
      </c>
      <c r="Q23" s="100">
        <f t="shared" si="63"/>
        <v>6.1146236134549017E-2</v>
      </c>
      <c r="R23" s="100">
        <f t="shared" si="64"/>
        <v>0.33301110136260786</v>
      </c>
      <c r="S23" s="100">
        <f t="shared" si="65"/>
        <v>0.3</v>
      </c>
      <c r="T23" s="100">
        <f t="shared" si="66"/>
        <v>20.937943060489644</v>
      </c>
      <c r="U23" s="88">
        <f>(T23*R$2)/15.68</f>
        <v>10.436825402065365</v>
      </c>
      <c r="V23" s="72">
        <f t="shared" si="0"/>
        <v>0.31666666666666665</v>
      </c>
      <c r="W23" s="72">
        <f t="shared" si="1"/>
        <v>48.678229806795109</v>
      </c>
      <c r="X23">
        <f t="shared" si="67"/>
        <v>-0.54770232900536975</v>
      </c>
      <c r="Y23">
        <f t="shared" si="68"/>
        <v>0.65131968528637851</v>
      </c>
      <c r="Z23" s="61"/>
      <c r="AA23" s="49">
        <v>62.741533293345647</v>
      </c>
      <c r="AB23" s="49">
        <v>17</v>
      </c>
      <c r="AC23" s="22">
        <f t="shared" si="69"/>
        <v>0.28333333333333333</v>
      </c>
      <c r="AD23" s="100">
        <f t="shared" si="70"/>
        <v>5.8686309319376715</v>
      </c>
      <c r="AE23" s="100">
        <f t="shared" si="71"/>
        <v>5.0927662735210065E-2</v>
      </c>
      <c r="AF23" s="100">
        <f t="shared" si="72"/>
        <v>0.3126198185657853</v>
      </c>
      <c r="AG23" s="100">
        <f t="shared" si="73"/>
        <v>0.3</v>
      </c>
      <c r="AH23" s="100">
        <f t="shared" si="74"/>
        <v>29.021576989321108</v>
      </c>
      <c r="AI23" s="88">
        <f>(AH23*AF$2)/15.68</f>
        <v>16.559701260545449</v>
      </c>
      <c r="AJ23" s="72">
        <f t="shared" si="2"/>
        <v>0.31666666666666665</v>
      </c>
      <c r="AK23" s="72">
        <f t="shared" si="3"/>
        <v>98.362985784102634</v>
      </c>
      <c r="AL23">
        <f t="shared" si="4"/>
        <v>-0.54770232900536975</v>
      </c>
      <c r="AM23">
        <f t="shared" si="5"/>
        <v>0.76853679834253763</v>
      </c>
      <c r="AN23" s="61"/>
      <c r="AO23" s="49">
        <v>55.009090157900268</v>
      </c>
      <c r="AP23" s="49">
        <v>17</v>
      </c>
      <c r="AQ23" s="22">
        <f t="shared" si="75"/>
        <v>0.28333333333333333</v>
      </c>
      <c r="AR23" s="100">
        <f t="shared" si="76"/>
        <v>4.5297340380352651</v>
      </c>
      <c r="AS23" s="100">
        <f t="shared" si="77"/>
        <v>4.5287274463788857E-2</v>
      </c>
      <c r="AT23" s="100">
        <f t="shared" si="78"/>
        <v>0.26317316621994868</v>
      </c>
      <c r="AU23" s="100">
        <f t="shared" si="79"/>
        <v>0.3</v>
      </c>
      <c r="AV23" s="100">
        <f t="shared" si="80"/>
        <v>22.254163917426904</v>
      </c>
      <c r="AW23" s="88">
        <f>(AV23*AU$2)/15.68</f>
        <v>13.976197151120855</v>
      </c>
      <c r="AX23" s="72">
        <f t="shared" si="6"/>
        <v>0.31666666666666665</v>
      </c>
      <c r="AY23" s="72">
        <f t="shared" si="7"/>
        <v>110.35359749981363</v>
      </c>
      <c r="AZ23">
        <f t="shared" si="8"/>
        <v>-0.54770232900536975</v>
      </c>
      <c r="BA23">
        <f t="shared" si="9"/>
        <v>0.6560727032921787</v>
      </c>
      <c r="BB23" s="61"/>
      <c r="BC23" s="49">
        <v>139.05754204644924</v>
      </c>
      <c r="BD23" s="49">
        <v>17</v>
      </c>
      <c r="BE23" s="22">
        <f t="shared" si="81"/>
        <v>0.28333333333333333</v>
      </c>
      <c r="BF23" s="100">
        <f t="shared" si="82"/>
        <v>13.294220080922489</v>
      </c>
      <c r="BG23" s="100">
        <f t="shared" si="83"/>
        <v>0.35294221422640076</v>
      </c>
      <c r="BH23" s="100">
        <f t="shared" si="84"/>
        <v>0.46531300153117067</v>
      </c>
      <c r="BI23" s="100">
        <f t="shared" si="85"/>
        <v>0.3</v>
      </c>
      <c r="BJ23" s="100">
        <f t="shared" si="86"/>
        <v>57.340624648115806</v>
      </c>
      <c r="BK23" s="88">
        <f>(BJ23*BH$2)/15.68</f>
        <v>28.58227697767726</v>
      </c>
      <c r="BL23" s="72">
        <f t="shared" si="10"/>
        <v>0.31666666666666665</v>
      </c>
      <c r="BM23" s="72">
        <f t="shared" si="11"/>
        <v>215.19127484235403</v>
      </c>
      <c r="BN23">
        <f t="shared" si="12"/>
        <v>-0.54770232900536975</v>
      </c>
      <c r="BO23">
        <f t="shared" si="13"/>
        <v>1.1236628640830038</v>
      </c>
      <c r="BP23" s="61"/>
      <c r="BQ23" s="49">
        <v>120.73317688191594</v>
      </c>
      <c r="BR23" s="49">
        <v>17</v>
      </c>
      <c r="BS23" s="22">
        <f t="shared" si="87"/>
        <v>0.28333333333333333</v>
      </c>
      <c r="BT23" s="100">
        <f t="shared" si="88"/>
        <v>11.729639257934124</v>
      </c>
      <c r="BU23" s="100">
        <f t="shared" si="89"/>
        <v>0.28729502243708543</v>
      </c>
      <c r="BV23" s="100">
        <f t="shared" si="90"/>
        <v>0.42337632208790282</v>
      </c>
      <c r="BW23" s="100">
        <f t="shared" si="91"/>
        <v>0.3</v>
      </c>
      <c r="BX23" s="100">
        <f t="shared" si="92"/>
        <v>53.910954868726783</v>
      </c>
      <c r="BY23" s="88">
        <f>(BX23*BV$2)/15.68</f>
        <v>30.76157121390623</v>
      </c>
      <c r="BZ23" s="72">
        <f t="shared" si="14"/>
        <v>0.31666666666666665</v>
      </c>
      <c r="CA23" s="72">
        <f t="shared" si="15"/>
        <v>-346.53950711306578</v>
      </c>
      <c r="CB23">
        <f t="shared" si="16"/>
        <v>-0.54770232900536975</v>
      </c>
      <c r="CC23">
        <f t="shared" si="17"/>
        <v>1.0692846557048112</v>
      </c>
      <c r="CD23" s="61"/>
      <c r="CE23" s="49">
        <v>171.53571056779984</v>
      </c>
      <c r="CF23" s="49">
        <v>17</v>
      </c>
      <c r="CG23" s="22">
        <f t="shared" si="93"/>
        <v>0.28333333333333333</v>
      </c>
      <c r="CH23" s="100">
        <f t="shared" si="94"/>
        <v>16.316532918082359</v>
      </c>
      <c r="CI23" s="100">
        <f t="shared" si="95"/>
        <v>0.26024522601469674</v>
      </c>
      <c r="CJ23" s="100">
        <f t="shared" si="96"/>
        <v>0.41983364444291527</v>
      </c>
      <c r="CK23" s="100">
        <f t="shared" si="97"/>
        <v>0.3</v>
      </c>
      <c r="CL23" s="100">
        <f t="shared" si="98"/>
        <v>60.009170214165209</v>
      </c>
      <c r="CM23"/>
      <c r="CN23"/>
      <c r="CP23">
        <f t="shared" si="99"/>
        <v>-0.54770232900536975</v>
      </c>
      <c r="CQ23">
        <f t="shared" si="100"/>
        <v>1.2126278814699418</v>
      </c>
      <c r="CR23" s="61"/>
      <c r="CS23" s="49">
        <v>135.15639089588032</v>
      </c>
      <c r="CT23" s="49">
        <v>17</v>
      </c>
      <c r="CU23" s="22">
        <f t="shared" si="101"/>
        <v>0.28333333333333333</v>
      </c>
      <c r="CV23" s="100">
        <f t="shared" si="102"/>
        <v>12.884307997700697</v>
      </c>
      <c r="CW23" s="100">
        <f t="shared" si="103"/>
        <v>0.19515750180085381</v>
      </c>
      <c r="CX23" s="100">
        <f t="shared" si="104"/>
        <v>0.41217105869280141</v>
      </c>
      <c r="CY23" s="100">
        <f t="shared" si="105"/>
        <v>0.3</v>
      </c>
      <c r="CZ23" s="100">
        <f t="shared" si="106"/>
        <v>61.425743470285546</v>
      </c>
      <c r="DA23"/>
      <c r="DB23"/>
      <c r="DD23">
        <f t="shared" si="22"/>
        <v>-0.54770232900536975</v>
      </c>
      <c r="DE23">
        <f t="shared" si="23"/>
        <v>1.1100610980246377</v>
      </c>
      <c r="DF23" s="61"/>
      <c r="DG23" s="49">
        <v>177.10166571774531</v>
      </c>
      <c r="DH23" s="49">
        <v>17</v>
      </c>
      <c r="DI23" s="22">
        <f t="shared" si="107"/>
        <v>0.28333333333333333</v>
      </c>
      <c r="DJ23" s="100">
        <f t="shared" si="108"/>
        <v>15.453897532089469</v>
      </c>
      <c r="DK23" s="100">
        <f t="shared" si="109"/>
        <v>0.16525507115107982</v>
      </c>
      <c r="DL23" s="100">
        <f t="shared" si="110"/>
        <v>0.3342889804717698</v>
      </c>
      <c r="DM23" s="100">
        <f t="shared" si="111"/>
        <v>0.3</v>
      </c>
      <c r="DN23" s="100">
        <f t="shared" si="112"/>
        <v>77.226725646926226</v>
      </c>
      <c r="DQ23" s="72"/>
      <c r="DR23">
        <f t="shared" si="26"/>
        <v>-0.54770232900536975</v>
      </c>
      <c r="DS23">
        <f t="shared" si="27"/>
        <v>1.1890380283053055</v>
      </c>
      <c r="DT23" s="61"/>
      <c r="DU23" s="49">
        <v>181.09942020890071</v>
      </c>
      <c r="DV23" s="49">
        <v>17</v>
      </c>
      <c r="DW23" s="22">
        <f t="shared" si="113"/>
        <v>0.28333333333333333</v>
      </c>
      <c r="DX23" s="100">
        <f t="shared" si="114"/>
        <v>16.124959505734193</v>
      </c>
      <c r="DY23" s="100">
        <f t="shared" si="115"/>
        <v>0.14910574238214536</v>
      </c>
      <c r="DZ23" s="100">
        <f t="shared" si="116"/>
        <v>0.29376376628519385</v>
      </c>
      <c r="EA23" s="100">
        <f t="shared" si="117"/>
        <v>0.3</v>
      </c>
      <c r="EB23" s="100">
        <f t="shared" si="118"/>
        <v>80.097597568596072</v>
      </c>
      <c r="EC23" s="88"/>
      <c r="ED23" s="72"/>
      <c r="EE23" s="72"/>
      <c r="EF23">
        <f t="shared" si="30"/>
        <v>-0.54770232900536975</v>
      </c>
      <c r="EG23">
        <f t="shared" si="31"/>
        <v>1.2074986326742343</v>
      </c>
      <c r="EH23" s="61"/>
      <c r="EI23" s="49">
        <v>104.59684507670391</v>
      </c>
      <c r="EJ23">
        <v>17</v>
      </c>
      <c r="EK23" s="22">
        <f t="shared" si="119"/>
        <v>0.28333333333333333</v>
      </c>
      <c r="EL23" s="100">
        <f t="shared" si="120"/>
        <v>13.051765045757914</v>
      </c>
      <c r="EM23" s="100">
        <f t="shared" si="121"/>
        <v>0.23450352105749467</v>
      </c>
      <c r="EN23" s="100">
        <f t="shared" si="122"/>
        <v>0.24352190862875836</v>
      </c>
      <c r="EO23" s="100">
        <f t="shared" si="123"/>
        <v>0.3</v>
      </c>
      <c r="EP23" s="100">
        <f t="shared" si="124"/>
        <v>61.543571097073119</v>
      </c>
      <c r="EQ23" s="88">
        <f>(EP23*EN$2)/15.68</f>
        <v>30.677297397556664</v>
      </c>
      <c r="ER23" s="72">
        <f t="shared" si="32"/>
        <v>0.31666666666666665</v>
      </c>
      <c r="ES23" s="72">
        <f t="shared" si="33"/>
        <v>183.19466652525475</v>
      </c>
      <c r="ET23">
        <f t="shared" si="125"/>
        <v>-0.54770232900536975</v>
      </c>
      <c r="EU23">
        <f t="shared" si="126"/>
        <v>1.1156692471378054</v>
      </c>
      <c r="EV23" s="61"/>
      <c r="EW23">
        <v>157.25775020646836</v>
      </c>
      <c r="EX23">
        <v>17</v>
      </c>
      <c r="EY23" s="22">
        <f t="shared" si="127"/>
        <v>0.28333333333333333</v>
      </c>
      <c r="EZ23" s="100">
        <f t="shared" si="128"/>
        <v>19.549938488353703</v>
      </c>
      <c r="FA23" s="100">
        <f t="shared" si="129"/>
        <v>0.21055546692145788</v>
      </c>
      <c r="FB23" s="100">
        <f t="shared" si="130"/>
        <v>0.3177229176462314</v>
      </c>
      <c r="FC23" s="100">
        <f t="shared" si="131"/>
        <v>0.3</v>
      </c>
      <c r="FD23" s="100">
        <f t="shared" si="132"/>
        <v>115.64546818838244</v>
      </c>
      <c r="FE23" s="88">
        <f>(FD23*FB$2)/15.68</f>
        <v>57.645183031366329</v>
      </c>
      <c r="FF23" s="72"/>
      <c r="FG23" s="72"/>
      <c r="FH23">
        <f t="shared" si="133"/>
        <v>-0.54770232900536975</v>
      </c>
      <c r="FI23">
        <f t="shared" si="134"/>
        <v>1.2911453952761012</v>
      </c>
      <c r="FJ23" s="61"/>
      <c r="FK23">
        <v>158.67734557900823</v>
      </c>
      <c r="FL23">
        <v>17</v>
      </c>
      <c r="FM23" s="22">
        <f t="shared" si="135"/>
        <v>0.28333333333333333</v>
      </c>
      <c r="FN23" s="100">
        <f t="shared" si="136"/>
        <v>19.773370748057051</v>
      </c>
      <c r="FO23" s="100">
        <f t="shared" si="137"/>
        <v>0.2263202146318721</v>
      </c>
      <c r="FP23" s="100">
        <f t="shared" si="138"/>
        <v>0.34211667431129589</v>
      </c>
      <c r="FQ23" s="100">
        <f>AVERAGE(FM23:FM25)</f>
        <v>0.3</v>
      </c>
      <c r="FR23" s="100">
        <f>(FN25-FN23)/(FM25-FM23)</f>
        <v>97.267284269878004</v>
      </c>
      <c r="FS23" s="88">
        <f>(FR23*FP$2)/15.68</f>
        <v>48.484307189344108</v>
      </c>
      <c r="FT23" s="72"/>
      <c r="FU23" s="72"/>
      <c r="FV23">
        <f t="shared" si="141"/>
        <v>-0.54770232900536975</v>
      </c>
      <c r="FW23">
        <f t="shared" si="142"/>
        <v>1.2960807093996294</v>
      </c>
      <c r="FX23" s="61"/>
      <c r="FY23" s="49">
        <v>157.00318468107582</v>
      </c>
      <c r="FZ23">
        <v>17</v>
      </c>
      <c r="GA23" s="22">
        <f t="shared" si="143"/>
        <v>0.28333333333333333</v>
      </c>
      <c r="GB23" s="100">
        <f t="shared" si="144"/>
        <v>14.840895690399879</v>
      </c>
      <c r="GC23" s="100">
        <f t="shared" si="145"/>
        <v>0.21213368225238038</v>
      </c>
      <c r="GD23" s="100">
        <f t="shared" si="146"/>
        <v>0.39066478583186087</v>
      </c>
      <c r="GE23" s="100">
        <f t="shared" si="147"/>
        <v>0.3</v>
      </c>
      <c r="GF23" s="100">
        <f t="shared" si="148"/>
        <v>62.386103254810813</v>
      </c>
      <c r="GG23" s="22"/>
      <c r="GH23" s="22"/>
      <c r="GI23" s="72"/>
      <c r="GJ23">
        <f t="shared" si="40"/>
        <v>-0.54770232900536975</v>
      </c>
      <c r="GK23">
        <f t="shared" si="41"/>
        <v>1.1714601126451305</v>
      </c>
      <c r="GL23" s="61"/>
      <c r="GM23"/>
      <c r="GY23" s="61"/>
      <c r="GZ23">
        <v>473.73753281748748</v>
      </c>
      <c r="HA23">
        <v>68</v>
      </c>
      <c r="HB23" s="22">
        <f t="shared" si="153"/>
        <v>1.1333333333333333</v>
      </c>
      <c r="HC23" s="100">
        <f t="shared" si="154"/>
        <v>45.499981323603969</v>
      </c>
      <c r="HD23" s="100">
        <f t="shared" si="155"/>
        <v>0.48588418375082254</v>
      </c>
      <c r="HE23" s="100">
        <f t="shared" si="156"/>
        <v>0.53221812902475274</v>
      </c>
      <c r="HF23" s="52">
        <f t="shared" si="47"/>
        <v>63.372477884358368</v>
      </c>
      <c r="HG23" s="52">
        <f t="shared" si="48"/>
        <v>13.82050469096486</v>
      </c>
      <c r="HH23" s="88">
        <f>(HF23*HE$2)/15.68</f>
        <v>31.588942861507125</v>
      </c>
      <c r="HI23">
        <f t="shared" si="49"/>
        <v>5.4357662322592676E-2</v>
      </c>
      <c r="HJ23">
        <f t="shared" si="50"/>
        <v>1.6580112183921145</v>
      </c>
      <c r="HK23" s="61"/>
      <c r="HL23">
        <v>766.18861907496387</v>
      </c>
      <c r="HM23">
        <v>68</v>
      </c>
      <c r="HN23" s="22">
        <f t="shared" si="157"/>
        <v>1.1333333333333333</v>
      </c>
      <c r="HO23" s="100">
        <f t="shared" si="158"/>
        <v>67.273904931550149</v>
      </c>
      <c r="HP23" s="100">
        <f t="shared" si="159"/>
        <v>0.48080192268827993</v>
      </c>
      <c r="HQ23" s="100">
        <f t="shared" si="160"/>
        <v>0.55408046388872767</v>
      </c>
      <c r="HR23" s="52">
        <f t="shared" si="51"/>
        <v>88.601031259927169</v>
      </c>
      <c r="HS23" s="52">
        <f t="shared" si="52"/>
        <v>19.695100518491063</v>
      </c>
      <c r="HT23" s="88">
        <f>(HR23*HQ$2)/15.68</f>
        <v>50.555716168715485</v>
      </c>
      <c r="HU23">
        <f t="shared" si="53"/>
        <v>5.4357662322592676E-2</v>
      </c>
      <c r="HV23">
        <f t="shared" si="54"/>
        <v>1.8278466371521687</v>
      </c>
      <c r="HW23" s="61"/>
      <c r="HX23">
        <v>770.02743457619738</v>
      </c>
      <c r="HY23">
        <v>68</v>
      </c>
      <c r="HZ23" s="22">
        <f t="shared" si="161"/>
        <v>1.1333333333333333</v>
      </c>
      <c r="IA23" s="100">
        <f t="shared" si="162"/>
        <v>75.311654488647378</v>
      </c>
      <c r="IB23" s="100">
        <f t="shared" si="163"/>
        <v>0.43609720873485391</v>
      </c>
      <c r="IC23" s="100">
        <f t="shared" si="164"/>
        <v>0.47185497498181633</v>
      </c>
      <c r="ID23" s="52">
        <f t="shared" si="55"/>
        <v>99.776345684117501</v>
      </c>
      <c r="IE23" s="52"/>
      <c r="IF23" s="88">
        <f>(ID23*IC$2)/15.68</f>
        <v>62.662155427353774</v>
      </c>
      <c r="IG23">
        <f t="shared" si="57"/>
        <v>5.4357662322592676E-2</v>
      </c>
      <c r="IH23">
        <f t="shared" si="58"/>
        <v>1.8768621885307988</v>
      </c>
      <c r="II23" s="61"/>
      <c r="IJ23">
        <v>882.54093389485342</v>
      </c>
      <c r="IK23">
        <v>68</v>
      </c>
      <c r="IL23" s="22">
        <f t="shared" si="165"/>
        <v>1.1333333333333333</v>
      </c>
      <c r="IM23" s="100">
        <f t="shared" si="166"/>
        <v>74.745536440124638</v>
      </c>
      <c r="IN23" s="100">
        <f t="shared" si="167"/>
        <v>0.38876293222643515</v>
      </c>
      <c r="IO23" s="100">
        <f t="shared" si="168"/>
        <v>0.444973425566762</v>
      </c>
      <c r="IP23" s="52">
        <f t="shared" si="59"/>
        <v>98.16051796015293</v>
      </c>
      <c r="IQ23" s="52"/>
      <c r="IR23" s="88">
        <f>(IP23*IO$2)/15.68</f>
        <v>70.56862628241889</v>
      </c>
      <c r="IS23">
        <f t="shared" si="169"/>
        <v>5.4357662322592676E-2</v>
      </c>
      <c r="IT23">
        <f t="shared" si="170"/>
        <v>1.8735852631195067</v>
      </c>
      <c r="IU23" s="61"/>
      <c r="IV23"/>
      <c r="JA23"/>
      <c r="JB23"/>
      <c r="JC23"/>
    </row>
    <row r="24" spans="1:263" x14ac:dyDescent="0.25">
      <c r="F24" s="76">
        <v>17</v>
      </c>
      <c r="G24" s="76">
        <v>1.149</v>
      </c>
      <c r="H24" s="94">
        <v>283.31879176404539</v>
      </c>
      <c r="I24" s="94">
        <v>982.06862964014203</v>
      </c>
      <c r="J24" s="94">
        <v>6.2563564861887011</v>
      </c>
      <c r="K24" s="94">
        <v>39.893247296111333</v>
      </c>
      <c r="M24" s="49">
        <v>58.077534382926416</v>
      </c>
      <c r="N24" s="49">
        <v>18</v>
      </c>
      <c r="O24" s="22">
        <f t="shared" si="61"/>
        <v>0.3</v>
      </c>
      <c r="P24" s="100">
        <f t="shared" si="62"/>
        <v>4.8113275108049391</v>
      </c>
      <c r="Q24" s="100">
        <f t="shared" si="63"/>
        <v>6.474307355422837E-2</v>
      </c>
      <c r="R24" s="100">
        <f t="shared" si="64"/>
        <v>0.33348055936669924</v>
      </c>
      <c r="S24" s="100">
        <f t="shared" si="65"/>
        <v>0.31666666666666665</v>
      </c>
      <c r="T24" s="100">
        <f t="shared" si="66"/>
        <v>19.732024366837258</v>
      </c>
      <c r="U24" s="88">
        <f>(T24*R$2)/15.68</f>
        <v>9.8357175082108501</v>
      </c>
      <c r="V24" s="72">
        <f t="shared" si="0"/>
        <v>0.33333333333333331</v>
      </c>
      <c r="W24" s="72">
        <f t="shared" si="1"/>
        <v>119.51986699932658</v>
      </c>
      <c r="X24">
        <f t="shared" si="67"/>
        <v>-0.52287874528033762</v>
      </c>
      <c r="Y24">
        <f t="shared" si="68"/>
        <v>0.6822649206718796</v>
      </c>
      <c r="Z24" s="61"/>
      <c r="AA24" s="49">
        <v>67.119296778199342</v>
      </c>
      <c r="AB24" s="49">
        <v>18</v>
      </c>
      <c r="AC24" s="22">
        <f t="shared" si="69"/>
        <v>0.3</v>
      </c>
      <c r="AD24" s="100">
        <f t="shared" si="70"/>
        <v>6.2781121296604008</v>
      </c>
      <c r="AE24" s="100">
        <f t="shared" si="71"/>
        <v>5.3923407601987126E-2</v>
      </c>
      <c r="AF24" s="100">
        <f t="shared" si="72"/>
        <v>0.31312217285287935</v>
      </c>
      <c r="AG24" s="100">
        <f t="shared" si="73"/>
        <v>0.31666666666666665</v>
      </c>
      <c r="AH24" s="100">
        <f t="shared" si="74"/>
        <v>32.154213715528286</v>
      </c>
      <c r="AI24" s="88">
        <f>(AH24*AF$2)/15.68</f>
        <v>18.347182635623454</v>
      </c>
      <c r="AJ24" s="72">
        <f t="shared" si="2"/>
        <v>0.33333333333333331</v>
      </c>
      <c r="AK24" s="72">
        <f t="shared" si="3"/>
        <v>46.441882296164898</v>
      </c>
      <c r="AL24">
        <f t="shared" si="4"/>
        <v>-0.52287874528033762</v>
      </c>
      <c r="AM24">
        <f t="shared" si="5"/>
        <v>0.79782906811105936</v>
      </c>
      <c r="AN24" s="61"/>
      <c r="AO24" s="49">
        <v>59.019064716411762</v>
      </c>
      <c r="AP24" s="49">
        <v>18</v>
      </c>
      <c r="AQ24" s="22">
        <f t="shared" si="75"/>
        <v>0.3</v>
      </c>
      <c r="AR24" s="100">
        <f t="shared" si="76"/>
        <v>4.8599361591248149</v>
      </c>
      <c r="AS24" s="100">
        <f t="shared" si="77"/>
        <v>4.7951231785188196E-2</v>
      </c>
      <c r="AT24" s="100">
        <f t="shared" si="78"/>
        <v>0.2635236340068145</v>
      </c>
      <c r="AU24" s="100">
        <f t="shared" si="79"/>
        <v>0.31666666666666665</v>
      </c>
      <c r="AV24" s="100">
        <f t="shared" si="80"/>
        <v>22.204268347987789</v>
      </c>
      <c r="AW24" s="88">
        <f>(AV24*AU$2)/15.68</f>
        <v>13.94486142815072</v>
      </c>
      <c r="AX24" s="72"/>
      <c r="AY24" s="72"/>
      <c r="AZ24">
        <f t="shared" si="8"/>
        <v>-0.52287874528033762</v>
      </c>
      <c r="BA24">
        <f t="shared" si="9"/>
        <v>0.68663056434008829</v>
      </c>
      <c r="BB24" s="61"/>
      <c r="BC24" s="49">
        <v>147.56862810231721</v>
      </c>
      <c r="BD24" s="49">
        <v>18</v>
      </c>
      <c r="BE24" s="22">
        <f t="shared" si="81"/>
        <v>0.3</v>
      </c>
      <c r="BF24" s="100">
        <f t="shared" si="82"/>
        <v>14.107899436167992</v>
      </c>
      <c r="BG24" s="100">
        <f t="shared" si="83"/>
        <v>0.37370352094560083</v>
      </c>
      <c r="BH24" s="100">
        <f t="shared" si="84"/>
        <v>0.47350495458079006</v>
      </c>
      <c r="BI24" s="100">
        <f t="shared" si="85"/>
        <v>0.31666666666666665</v>
      </c>
      <c r="BJ24" s="100">
        <f t="shared" si="86"/>
        <v>61.602397365220469</v>
      </c>
      <c r="BK24" s="88">
        <f>(BJ24*BH$2)/15.68</f>
        <v>30.706620215368101</v>
      </c>
      <c r="BL24" s="72">
        <f t="shared" si="10"/>
        <v>0.33333333333333331</v>
      </c>
      <c r="BM24" s="72">
        <f t="shared" si="11"/>
        <v>45.341579994710777</v>
      </c>
      <c r="BN24">
        <f t="shared" si="12"/>
        <v>-0.52287874528033762</v>
      </c>
      <c r="BO24">
        <f t="shared" si="13"/>
        <v>1.1494623552715379</v>
      </c>
      <c r="BP24" s="61"/>
      <c r="BQ24" s="49">
        <v>129.24782396620841</v>
      </c>
      <c r="BR24" s="49">
        <v>18</v>
      </c>
      <c r="BS24" s="22">
        <f t="shared" si="87"/>
        <v>0.3</v>
      </c>
      <c r="BT24" s="100">
        <f t="shared" si="88"/>
        <v>12.556866216478035</v>
      </c>
      <c r="BU24" s="100">
        <f t="shared" si="89"/>
        <v>0.30419472963926691</v>
      </c>
      <c r="BV24" s="100">
        <f t="shared" si="90"/>
        <v>0.43054021186952962</v>
      </c>
      <c r="BW24" s="100">
        <f t="shared" si="91"/>
        <v>0.31666666666666665</v>
      </c>
      <c r="BX24" s="100">
        <f t="shared" si="92"/>
        <v>49.464266526568125</v>
      </c>
      <c r="BY24" s="88">
        <f>(BX24*BV$2)/15.68</f>
        <v>28.224292465339506</v>
      </c>
      <c r="BZ24" s="72">
        <f t="shared" si="14"/>
        <v>0.33333333333333331</v>
      </c>
      <c r="CA24" s="72">
        <f t="shared" si="15"/>
        <v>-38.574501983251125</v>
      </c>
      <c r="CB24">
        <f t="shared" si="16"/>
        <v>-0.52287874528033762</v>
      </c>
      <c r="CC24">
        <f t="shared" si="17"/>
        <v>1.0988812672112391</v>
      </c>
      <c r="CD24" s="61"/>
      <c r="CE24" s="49">
        <v>182.5171224844398</v>
      </c>
      <c r="CF24" s="49">
        <v>18</v>
      </c>
      <c r="CG24" s="22">
        <f t="shared" si="93"/>
        <v>0.3</v>
      </c>
      <c r="CH24" s="100">
        <f t="shared" si="94"/>
        <v>17.361088412864053</v>
      </c>
      <c r="CI24" s="100">
        <f t="shared" si="95"/>
        <v>0.2755537687214436</v>
      </c>
      <c r="CJ24" s="100">
        <f t="shared" si="96"/>
        <v>0.42816356010145534</v>
      </c>
      <c r="CK24" s="100">
        <f t="shared" si="97"/>
        <v>0.31666666666666665</v>
      </c>
      <c r="CL24" s="100">
        <f t="shared" si="98"/>
        <v>59.989115642912068</v>
      </c>
      <c r="CM24"/>
      <c r="CN24"/>
      <c r="CP24">
        <f t="shared" si="99"/>
        <v>-0.52287874528033762</v>
      </c>
      <c r="CQ24">
        <f t="shared" si="100"/>
        <v>1.2395769487715462</v>
      </c>
      <c r="CR24" s="61"/>
      <c r="CS24" s="49">
        <v>145.14561653732434</v>
      </c>
      <c r="CT24" s="49">
        <v>18</v>
      </c>
      <c r="CU24" s="22">
        <f t="shared" si="101"/>
        <v>0.3</v>
      </c>
      <c r="CV24" s="100">
        <f t="shared" si="102"/>
        <v>13.836569736637211</v>
      </c>
      <c r="CW24" s="100">
        <f t="shared" si="103"/>
        <v>0.20663735484796286</v>
      </c>
      <c r="CX24" s="100">
        <f t="shared" si="104"/>
        <v>0.41707115492752572</v>
      </c>
      <c r="CY24" s="100">
        <f t="shared" si="105"/>
        <v>0.31666666666666665</v>
      </c>
      <c r="CZ24" s="100">
        <f t="shared" si="106"/>
        <v>64.291102251108882</v>
      </c>
      <c r="DA24"/>
      <c r="DB24"/>
      <c r="DD24">
        <f t="shared" si="22"/>
        <v>-0.52287874528033762</v>
      </c>
      <c r="DE24">
        <f t="shared" si="23"/>
        <v>1.1410284362841734</v>
      </c>
      <c r="DF24" s="61"/>
      <c r="DG24" s="49">
        <v>190.59446476747431</v>
      </c>
      <c r="DH24" s="49">
        <v>18</v>
      </c>
      <c r="DI24" s="22">
        <f t="shared" si="107"/>
        <v>0.3</v>
      </c>
      <c r="DJ24" s="100">
        <f t="shared" si="108"/>
        <v>16.631279648121666</v>
      </c>
      <c r="DK24" s="100">
        <f t="shared" si="109"/>
        <v>0.17497595768937863</v>
      </c>
      <c r="DL24" s="100">
        <f t="shared" si="110"/>
        <v>0.33924914204486711</v>
      </c>
      <c r="DM24" s="100">
        <f t="shared" si="111"/>
        <v>0.31666666666666665</v>
      </c>
      <c r="DN24" s="100">
        <f t="shared" si="112"/>
        <v>80.023393622791602</v>
      </c>
      <c r="DQ24" s="72"/>
      <c r="DR24">
        <f t="shared" si="26"/>
        <v>-0.52287874528033762</v>
      </c>
      <c r="DS24">
        <f t="shared" si="27"/>
        <v>1.2209256661009003</v>
      </c>
      <c r="DT24" s="61"/>
      <c r="DU24" s="49">
        <v>197.0913493789111</v>
      </c>
      <c r="DV24" s="49">
        <v>18</v>
      </c>
      <c r="DW24" s="22">
        <f t="shared" si="113"/>
        <v>0.3</v>
      </c>
      <c r="DX24" s="100">
        <f t="shared" si="114"/>
        <v>17.548869146016482</v>
      </c>
      <c r="DY24" s="100">
        <f t="shared" si="115"/>
        <v>0.1578766684046245</v>
      </c>
      <c r="DZ24" s="100">
        <f t="shared" si="116"/>
        <v>0.29914718895692538</v>
      </c>
      <c r="EA24" s="100">
        <f t="shared" si="117"/>
        <v>0.31666666666666665</v>
      </c>
      <c r="EB24" s="100">
        <f t="shared" si="118"/>
        <v>80.267766110718398</v>
      </c>
      <c r="EC24" s="88"/>
      <c r="ED24" s="72"/>
      <c r="EE24" s="72"/>
      <c r="EF24">
        <f t="shared" si="30"/>
        <v>-0.52287874528033762</v>
      </c>
      <c r="EG24">
        <f t="shared" si="31"/>
        <v>1.2442491356469363</v>
      </c>
      <c r="EH24" s="61"/>
      <c r="EI24" s="49">
        <v>114.03946685248927</v>
      </c>
      <c r="EJ24">
        <v>18</v>
      </c>
      <c r="EK24" s="22">
        <f t="shared" si="119"/>
        <v>0.3</v>
      </c>
      <c r="EL24" s="100">
        <f t="shared" si="120"/>
        <v>14.230030802656511</v>
      </c>
      <c r="EM24" s="100">
        <f t="shared" si="121"/>
        <v>0.24829784582558259</v>
      </c>
      <c r="EN24" s="100">
        <f t="shared" si="122"/>
        <v>0.24926767567677455</v>
      </c>
      <c r="EO24" s="100">
        <f t="shared" si="123"/>
        <v>0.31666666666666665</v>
      </c>
      <c r="EP24" s="100">
        <f t="shared" si="124"/>
        <v>59.977752872311903</v>
      </c>
      <c r="EQ24" s="88">
        <f>(EP24*EN$2)/15.68</f>
        <v>29.8967922936889</v>
      </c>
      <c r="ER24" s="72">
        <f t="shared" si="32"/>
        <v>0.33333333333333331</v>
      </c>
      <c r="ES24" s="72">
        <f t="shared" si="33"/>
        <v>336.94275688586106</v>
      </c>
      <c r="ET24">
        <f t="shared" si="125"/>
        <v>-0.52287874528033762</v>
      </c>
      <c r="EU24">
        <f t="shared" si="126"/>
        <v>1.1532058401692649</v>
      </c>
      <c r="EV24" s="61"/>
      <c r="EW24">
        <v>172.76139615087627</v>
      </c>
      <c r="EX24">
        <v>18</v>
      </c>
      <c r="EY24" s="22">
        <f t="shared" si="127"/>
        <v>0.3</v>
      </c>
      <c r="EZ24" s="100">
        <f t="shared" si="128"/>
        <v>21.4773177377735</v>
      </c>
      <c r="FA24" s="100">
        <f t="shared" si="129"/>
        <v>0.22294108262272011</v>
      </c>
      <c r="FB24" s="100">
        <f t="shared" si="130"/>
        <v>0.32677743742289833</v>
      </c>
      <c r="FC24" s="100">
        <f t="shared" si="131"/>
        <v>0.31666666666666665</v>
      </c>
      <c r="FD24" s="100">
        <f t="shared" si="132"/>
        <v>110.26625337787702</v>
      </c>
      <c r="FE24" s="88"/>
      <c r="FF24" s="72"/>
      <c r="FG24" s="72"/>
      <c r="FH24">
        <f t="shared" si="133"/>
        <v>-0.52287874528033762</v>
      </c>
      <c r="FI24">
        <f t="shared" si="134"/>
        <v>1.3319800421848023</v>
      </c>
      <c r="FJ24" s="61"/>
      <c r="FK24">
        <v>171.68648752886756</v>
      </c>
      <c r="FL24">
        <v>18</v>
      </c>
      <c r="FM24" s="22">
        <f t="shared" si="135"/>
        <v>0.3</v>
      </c>
      <c r="FN24" s="100">
        <f t="shared" si="136"/>
        <v>21.394488028220959</v>
      </c>
      <c r="FO24" s="100">
        <f t="shared" si="137"/>
        <v>0.23963316843374691</v>
      </c>
      <c r="FP24" s="100">
        <f t="shared" si="138"/>
        <v>0.35058527419381946</v>
      </c>
      <c r="FQ24" s="100">
        <f t="shared" ref="FQ24:FQ87" si="171">AVERAGE(FM24:FM26)</f>
        <v>0.31666666666666665</v>
      </c>
      <c r="FR24" s="100">
        <f t="shared" ref="FR24:FR87" si="172">(FN26-FN24)/(FM26-FM24)</f>
        <v>97.106986021266721</v>
      </c>
      <c r="FS24" s="88">
        <f>(FR24*FP$2)/15.68</f>
        <v>48.404404171737291</v>
      </c>
      <c r="FT24" s="72"/>
      <c r="FU24" s="72"/>
      <c r="FV24">
        <f t="shared" si="141"/>
        <v>-0.52287874528033762</v>
      </c>
      <c r="FW24">
        <f t="shared" si="142"/>
        <v>1.3303018982432331</v>
      </c>
      <c r="FX24" s="61"/>
      <c r="FY24" s="49">
        <v>166</v>
      </c>
      <c r="FZ24">
        <v>18</v>
      </c>
      <c r="GA24" s="22">
        <f t="shared" si="143"/>
        <v>0.3</v>
      </c>
      <c r="GB24" s="100">
        <f t="shared" si="144"/>
        <v>15.691329380424508</v>
      </c>
      <c r="GC24" s="100">
        <f t="shared" si="145"/>
        <v>0.22461213414957923</v>
      </c>
      <c r="GD24" s="100">
        <f t="shared" si="146"/>
        <v>0.39656179118616353</v>
      </c>
      <c r="GE24" s="100">
        <f t="shared" si="147"/>
        <v>0.31666666666666665</v>
      </c>
      <c r="GF24" s="100">
        <f t="shared" si="148"/>
        <v>70.940955430337198</v>
      </c>
      <c r="GG24" s="22"/>
      <c r="GI24" s="72"/>
      <c r="GJ24">
        <f t="shared" si="40"/>
        <v>-0.52287874528033762</v>
      </c>
      <c r="GK24">
        <f t="shared" si="41"/>
        <v>1.1956597388785613</v>
      </c>
      <c r="GL24" s="61"/>
      <c r="GM24"/>
      <c r="GY24" s="61"/>
      <c r="GZ24">
        <v>517.67605700862771</v>
      </c>
      <c r="HA24">
        <v>72</v>
      </c>
      <c r="HB24" s="22">
        <f t="shared" si="153"/>
        <v>1.2</v>
      </c>
      <c r="HC24" s="100">
        <f t="shared" si="154"/>
        <v>49.720043893258584</v>
      </c>
      <c r="HD24" s="100">
        <f t="shared" si="155"/>
        <v>0.5144656063244003</v>
      </c>
      <c r="HE24" s="100">
        <f t="shared" si="156"/>
        <v>0.54571850687090073</v>
      </c>
      <c r="HF24" s="52">
        <f t="shared" si="47"/>
        <v>64.514634315963718</v>
      </c>
      <c r="HG24" s="52">
        <f t="shared" si="48"/>
        <v>13.354914135392914</v>
      </c>
      <c r="HH24" s="88">
        <f>(HF24*HE$2)/15.68</f>
        <v>32.158267518856356</v>
      </c>
      <c r="HI24">
        <f t="shared" si="49"/>
        <v>7.9181246047624818E-2</v>
      </c>
      <c r="HJ24">
        <f t="shared" si="50"/>
        <v>1.6965315033684725</v>
      </c>
      <c r="HK24" s="61"/>
      <c r="HL24">
        <v>832.69457185693238</v>
      </c>
      <c r="HM24">
        <v>72</v>
      </c>
      <c r="HN24" s="22">
        <f t="shared" si="157"/>
        <v>1.2</v>
      </c>
      <c r="HO24" s="100">
        <f t="shared" si="158"/>
        <v>73.113348422942664</v>
      </c>
      <c r="HP24" s="100">
        <f t="shared" si="159"/>
        <v>0.50908438872876693</v>
      </c>
      <c r="HQ24" s="100">
        <f t="shared" si="160"/>
        <v>0.57300225723185683</v>
      </c>
      <c r="HR24" s="52">
        <f t="shared" si="51"/>
        <v>90.912492415620946</v>
      </c>
      <c r="HS24" s="52"/>
      <c r="HT24" s="88">
        <f>(HR24*HQ$2)/15.68</f>
        <v>51.87463506232794</v>
      </c>
      <c r="HU24">
        <f t="shared" si="53"/>
        <v>7.9181246047624818E-2</v>
      </c>
      <c r="HV24">
        <f t="shared" si="54"/>
        <v>1.8639966740467342</v>
      </c>
      <c r="HW24" s="61"/>
      <c r="HX24">
        <v>838.55962817202214</v>
      </c>
      <c r="HY24">
        <v>72</v>
      </c>
      <c r="HZ24" s="22">
        <f t="shared" si="161"/>
        <v>1.2</v>
      </c>
      <c r="IA24" s="100">
        <f t="shared" si="162"/>
        <v>82.014367474813227</v>
      </c>
      <c r="IB24" s="100">
        <f t="shared" si="163"/>
        <v>0.46174998571925707</v>
      </c>
      <c r="IC24" s="100">
        <f t="shared" si="164"/>
        <v>0.4905077362252877</v>
      </c>
      <c r="ID24" s="52">
        <f t="shared" si="55"/>
        <v>100.12057734313109</v>
      </c>
      <c r="IE24" s="52"/>
      <c r="IF24" s="88">
        <f>(ID24*IC$2)/15.68</f>
        <v>62.878341914964921</v>
      </c>
      <c r="IG24">
        <f t="shared" si="57"/>
        <v>7.9181246047624818E-2</v>
      </c>
      <c r="IH24">
        <f t="shared" si="58"/>
        <v>1.9138899398038896</v>
      </c>
      <c r="II24" s="61"/>
      <c r="IJ24">
        <v>959.0750752678332</v>
      </c>
      <c r="IK24">
        <v>72</v>
      </c>
      <c r="IL24" s="22">
        <f t="shared" si="165"/>
        <v>1.2</v>
      </c>
      <c r="IM24" s="100">
        <f t="shared" si="166"/>
        <v>81.227485586280906</v>
      </c>
      <c r="IN24" s="100">
        <f t="shared" si="167"/>
        <v>0.41163134000446072</v>
      </c>
      <c r="IO24" s="100">
        <f t="shared" si="168"/>
        <v>0.46198393309579644</v>
      </c>
      <c r="IP24" s="52"/>
      <c r="IR24" s="88"/>
      <c r="IS24">
        <f t="shared" si="169"/>
        <v>7.9181246047624818E-2</v>
      </c>
      <c r="IT24">
        <f t="shared" si="170"/>
        <v>1.9097030097663559</v>
      </c>
      <c r="IU24" s="61"/>
      <c r="IV24"/>
      <c r="JA24"/>
      <c r="JB24"/>
      <c r="JC24"/>
    </row>
    <row r="25" spans="1:263" x14ac:dyDescent="0.25">
      <c r="F25" s="76">
        <v>9</v>
      </c>
      <c r="G25" s="76">
        <v>7.7019999999999964</v>
      </c>
      <c r="H25" s="94">
        <v>49.708516565394042</v>
      </c>
      <c r="I25" s="94">
        <v>116.11141165178174</v>
      </c>
      <c r="J25" s="94">
        <v>0.80277541737068703</v>
      </c>
      <c r="K25" s="94">
        <v>16.784749216466739</v>
      </c>
      <c r="M25" s="49">
        <v>62.507999488065522</v>
      </c>
      <c r="N25" s="49">
        <v>19</v>
      </c>
      <c r="O25" s="22">
        <f t="shared" si="61"/>
        <v>0.31666666666666665</v>
      </c>
      <c r="P25" s="100">
        <f t="shared" si="62"/>
        <v>5.1783613195315654</v>
      </c>
      <c r="Q25" s="100">
        <f t="shared" si="63"/>
        <v>6.8339910973907722E-2</v>
      </c>
      <c r="R25" s="100">
        <f t="shared" si="64"/>
        <v>0.33400128525112865</v>
      </c>
      <c r="S25" s="100">
        <f t="shared" si="65"/>
        <v>0.33333333333333331</v>
      </c>
      <c r="T25" s="100">
        <f t="shared" si="66"/>
        <v>22.560550720716147</v>
      </c>
      <c r="U25" s="88">
        <f>(T25*R$2)/15.68</f>
        <v>11.245638034562885</v>
      </c>
      <c r="V25" s="72">
        <f t="shared" si="0"/>
        <v>0.35000000000000003</v>
      </c>
      <c r="W25" s="72"/>
      <c r="X25">
        <f t="shared" si="67"/>
        <v>-0.49939764943081472</v>
      </c>
      <c r="Y25">
        <f t="shared" si="68"/>
        <v>0.71419235000077108</v>
      </c>
      <c r="Z25" s="61"/>
      <c r="AA25" s="49">
        <v>73.083855946440039</v>
      </c>
      <c r="AB25" s="49">
        <v>19</v>
      </c>
      <c r="AC25" s="22">
        <f t="shared" si="69"/>
        <v>0.31666666666666665</v>
      </c>
      <c r="AD25" s="100">
        <f t="shared" si="70"/>
        <v>6.8360168315817083</v>
      </c>
      <c r="AE25" s="100">
        <f t="shared" si="71"/>
        <v>5.6919152468764188E-2</v>
      </c>
      <c r="AF25" s="100">
        <f t="shared" si="72"/>
        <v>0.31380661409306027</v>
      </c>
      <c r="AG25" s="100">
        <f t="shared" si="73"/>
        <v>0.33333333333333331</v>
      </c>
      <c r="AH25" s="100">
        <f t="shared" si="74"/>
        <v>32.300343182124529</v>
      </c>
      <c r="AI25" s="88">
        <f>(AH25*AF$2)/15.68</f>
        <v>18.430564056043412</v>
      </c>
      <c r="AJ25" s="72"/>
      <c r="AK25" s="52"/>
      <c r="AL25">
        <f t="shared" si="4"/>
        <v>-0.49939764943081472</v>
      </c>
      <c r="AM25">
        <f t="shared" si="5"/>
        <v>0.83480312336614493</v>
      </c>
      <c r="AN25" s="61"/>
      <c r="AO25" s="49">
        <v>64.017575711674681</v>
      </c>
      <c r="AP25" s="49">
        <v>19</v>
      </c>
      <c r="AQ25" s="22">
        <f t="shared" si="75"/>
        <v>0.31666666666666665</v>
      </c>
      <c r="AR25" s="100">
        <f t="shared" si="76"/>
        <v>5.2715395019494951</v>
      </c>
      <c r="AS25" s="100">
        <f t="shared" si="77"/>
        <v>5.0615189106587542E-2</v>
      </c>
      <c r="AT25" s="100">
        <f t="shared" si="78"/>
        <v>0.26396049889475148</v>
      </c>
      <c r="AU25" s="100">
        <f t="shared" si="79"/>
        <v>0.33333333333333331</v>
      </c>
      <c r="AV25" s="100">
        <f t="shared" si="80"/>
        <v>25.932617167420691</v>
      </c>
      <c r="AW25" s="88">
        <f>(AV25*AU$2)/15.68</f>
        <v>16.286362027404319</v>
      </c>
      <c r="AX25" s="72"/>
      <c r="AY25" s="72"/>
      <c r="AZ25">
        <f t="shared" si="8"/>
        <v>-0.49939764943081472</v>
      </c>
      <c r="BA25">
        <f t="shared" si="9"/>
        <v>0.72193746522457281</v>
      </c>
      <c r="BB25" s="61"/>
      <c r="BC25" s="49">
        <v>159.05030650709227</v>
      </c>
      <c r="BD25" s="49">
        <v>19</v>
      </c>
      <c r="BE25" s="22">
        <f t="shared" si="81"/>
        <v>0.31666666666666665</v>
      </c>
      <c r="BF25" s="100">
        <f t="shared" si="82"/>
        <v>15.205574235859682</v>
      </c>
      <c r="BG25" s="100">
        <f t="shared" si="83"/>
        <v>0.3944648276648009</v>
      </c>
      <c r="BH25" s="100">
        <f t="shared" si="84"/>
        <v>0.48455611418666661</v>
      </c>
      <c r="BI25" s="100">
        <f t="shared" si="85"/>
        <v>0.33333333333333331</v>
      </c>
      <c r="BJ25" s="100">
        <f t="shared" si="86"/>
        <v>64.513667142860939</v>
      </c>
      <c r="BK25" s="88">
        <f>(BJ25*BH$2)/15.68</f>
        <v>32.157785417210647</v>
      </c>
      <c r="BL25" s="72">
        <f t="shared" si="10"/>
        <v>0.35000000000000003</v>
      </c>
      <c r="BM25" s="72">
        <f t="shared" si="11"/>
        <v>-254.90842704221234</v>
      </c>
      <c r="BN25">
        <f t="shared" si="12"/>
        <v>-0.49939764943081472</v>
      </c>
      <c r="BO25">
        <f t="shared" si="13"/>
        <v>1.1820028258452331</v>
      </c>
      <c r="BP25" s="61"/>
      <c r="BQ25" s="49">
        <v>139.23002549737609</v>
      </c>
      <c r="BR25" s="49">
        <v>19</v>
      </c>
      <c r="BS25" s="22">
        <f t="shared" si="87"/>
        <v>0.31666666666666665</v>
      </c>
      <c r="BT25" s="100">
        <f t="shared" si="88"/>
        <v>13.526671086891684</v>
      </c>
      <c r="BU25" s="100">
        <f t="shared" si="89"/>
        <v>0.32109443684144839</v>
      </c>
      <c r="BV25" s="100">
        <f t="shared" si="90"/>
        <v>0.43893884434828417</v>
      </c>
      <c r="BW25" s="100">
        <f t="shared" si="91"/>
        <v>0.33333333333333331</v>
      </c>
      <c r="BX25" s="100">
        <f t="shared" si="92"/>
        <v>42.359637964957926</v>
      </c>
      <c r="BY25" s="88">
        <f>(BX25*BV$2)/15.68</f>
        <v>24.170393995566663</v>
      </c>
      <c r="BZ25" s="72">
        <f t="shared" si="14"/>
        <v>0.35000000000000003</v>
      </c>
      <c r="CA25" s="72">
        <f t="shared" si="15"/>
        <v>310.8596797258727</v>
      </c>
      <c r="CB25">
        <f t="shared" si="16"/>
        <v>-0.49939764943081472</v>
      </c>
      <c r="CC25">
        <f t="shared" si="17"/>
        <v>1.1311909298957785</v>
      </c>
      <c r="CD25" s="61"/>
      <c r="CE25" s="49">
        <v>192.56492411651712</v>
      </c>
      <c r="CF25" s="49">
        <v>19</v>
      </c>
      <c r="CG25" s="22">
        <f t="shared" si="93"/>
        <v>0.31666666666666665</v>
      </c>
      <c r="CH25" s="100">
        <f t="shared" si="94"/>
        <v>18.316838591887866</v>
      </c>
      <c r="CI25" s="100">
        <f t="shared" si="95"/>
        <v>0.29086231142819047</v>
      </c>
      <c r="CJ25" s="100">
        <f t="shared" si="96"/>
        <v>0.43578528859905591</v>
      </c>
      <c r="CK25" s="100">
        <f t="shared" si="97"/>
        <v>0.33333333333333331</v>
      </c>
      <c r="CL25" s="100">
        <f t="shared" si="98"/>
        <v>69.964832144222285</v>
      </c>
      <c r="CM25"/>
      <c r="CN25"/>
      <c r="CP25">
        <f t="shared" si="99"/>
        <v>-0.49939764943081472</v>
      </c>
      <c r="CQ25">
        <f t="shared" si="100"/>
        <v>1.2628505184269871</v>
      </c>
      <c r="CR25" s="61"/>
      <c r="CS25" s="49">
        <v>156.63492586265681</v>
      </c>
      <c r="CT25" s="49">
        <v>19</v>
      </c>
      <c r="CU25" s="22">
        <f t="shared" si="101"/>
        <v>0.31666666666666665</v>
      </c>
      <c r="CV25" s="100">
        <f t="shared" si="102"/>
        <v>14.931832780043548</v>
      </c>
      <c r="CW25" s="100">
        <f t="shared" si="103"/>
        <v>0.21811720789507191</v>
      </c>
      <c r="CX25" s="100">
        <f t="shared" si="104"/>
        <v>0.42270709943268014</v>
      </c>
      <c r="CY25" s="100">
        <f t="shared" si="105"/>
        <v>0.33333333333333331</v>
      </c>
      <c r="CZ25" s="100">
        <f t="shared" si="106"/>
        <v>61.440555885660928</v>
      </c>
      <c r="DA25"/>
      <c r="DB25"/>
      <c r="DD25">
        <f t="shared" si="22"/>
        <v>-0.49939764943081472</v>
      </c>
      <c r="DE25">
        <f t="shared" si="23"/>
        <v>1.1741131176652637</v>
      </c>
      <c r="DF25" s="61"/>
      <c r="DG25" s="49">
        <v>206.60227491487115</v>
      </c>
      <c r="DH25" s="49">
        <v>19</v>
      </c>
      <c r="DI25" s="22">
        <f t="shared" si="107"/>
        <v>0.31666666666666665</v>
      </c>
      <c r="DJ25" s="100">
        <f t="shared" si="108"/>
        <v>18.028121720320343</v>
      </c>
      <c r="DK25" s="100">
        <f t="shared" si="109"/>
        <v>0.18469684422767746</v>
      </c>
      <c r="DL25" s="100">
        <f t="shared" si="110"/>
        <v>0.3451338605876923</v>
      </c>
      <c r="DM25" s="100">
        <f t="shared" si="111"/>
        <v>0.33333333333333331</v>
      </c>
      <c r="DN25" s="100">
        <f t="shared" si="112"/>
        <v>77.457736430780614</v>
      </c>
      <c r="DQ25" s="72"/>
      <c r="DR25">
        <f t="shared" si="26"/>
        <v>-0.49939764943081472</v>
      </c>
      <c r="DS25">
        <f t="shared" si="27"/>
        <v>1.255950481631301</v>
      </c>
      <c r="DT25" s="61"/>
      <c r="DU25" s="49">
        <v>211.08529081866411</v>
      </c>
      <c r="DV25" s="49">
        <v>19</v>
      </c>
      <c r="DW25" s="22">
        <f t="shared" si="113"/>
        <v>0.31666666666666665</v>
      </c>
      <c r="DX25" s="100">
        <f t="shared" si="114"/>
        <v>18.794879424687394</v>
      </c>
      <c r="DY25" s="100">
        <f t="shared" si="115"/>
        <v>0.16664759442710364</v>
      </c>
      <c r="DZ25" s="100">
        <f t="shared" si="116"/>
        <v>0.30385802157835329</v>
      </c>
      <c r="EA25" s="100">
        <f t="shared" si="117"/>
        <v>0.33333333333333331</v>
      </c>
      <c r="EB25" s="100">
        <f t="shared" si="118"/>
        <v>84.224007234176369</v>
      </c>
      <c r="EC25" s="88"/>
      <c r="ED25" s="72"/>
      <c r="EE25" s="72"/>
      <c r="EF25">
        <f t="shared" si="30"/>
        <v>-0.49939764943081472</v>
      </c>
      <c r="EG25">
        <f t="shared" si="31"/>
        <v>1.274039543917302</v>
      </c>
      <c r="EH25" s="61"/>
      <c r="EI25" s="49">
        <v>121.03718436910205</v>
      </c>
      <c r="EJ25">
        <v>19</v>
      </c>
      <c r="EK25" s="22">
        <f t="shared" si="119"/>
        <v>0.31666666666666665</v>
      </c>
      <c r="EL25" s="100">
        <f t="shared" si="120"/>
        <v>15.103217415660351</v>
      </c>
      <c r="EM25" s="100">
        <f t="shared" si="121"/>
        <v>0.26209217059367051</v>
      </c>
      <c r="EN25" s="100">
        <f t="shared" si="122"/>
        <v>0.25352573616812946</v>
      </c>
      <c r="EO25" s="100">
        <f t="shared" si="123"/>
        <v>0.33333333333333331</v>
      </c>
      <c r="EP25" s="100">
        <f t="shared" si="124"/>
        <v>67.650059981248276</v>
      </c>
      <c r="EQ25" s="88">
        <f>(EP25*EN$2)/15.68</f>
        <v>33.721166516871136</v>
      </c>
      <c r="ER25" s="72"/>
      <c r="ES25" s="72"/>
      <c r="ET25">
        <f t="shared" si="125"/>
        <v>-0.49939764943081472</v>
      </c>
      <c r="EU25">
        <f t="shared" si="126"/>
        <v>1.1790694742483832</v>
      </c>
      <c r="EV25" s="61"/>
      <c r="EW25">
        <v>188.26576959181932</v>
      </c>
      <c r="EX25">
        <v>19</v>
      </c>
      <c r="EY25" s="22">
        <f t="shared" si="127"/>
        <v>0.31666666666666665</v>
      </c>
      <c r="EZ25" s="100">
        <f t="shared" si="128"/>
        <v>23.404787427966451</v>
      </c>
      <c r="FA25" s="100">
        <f t="shared" si="129"/>
        <v>0.23532669832398234</v>
      </c>
      <c r="FB25" s="100">
        <f t="shared" si="130"/>
        <v>0.3358323820758678</v>
      </c>
      <c r="FC25" s="100">
        <f t="shared" si="131"/>
        <v>0.33333333333333331</v>
      </c>
      <c r="FD25" s="100">
        <f t="shared" si="132"/>
        <v>95.368668254096761</v>
      </c>
      <c r="FE25" s="88"/>
      <c r="FG25" s="72"/>
      <c r="FH25">
        <f t="shared" si="133"/>
        <v>-0.49939764943081472</v>
      </c>
      <c r="FI25">
        <f t="shared" si="134"/>
        <v>1.3693047010378931</v>
      </c>
      <c r="FJ25" s="61"/>
      <c r="FK25">
        <v>184.69569567263878</v>
      </c>
      <c r="FL25">
        <v>19</v>
      </c>
      <c r="FM25" s="22">
        <f t="shared" si="135"/>
        <v>0.31666666666666665</v>
      </c>
      <c r="FN25" s="100">
        <f t="shared" si="136"/>
        <v>23.015613557052983</v>
      </c>
      <c r="FO25" s="100">
        <f t="shared" si="137"/>
        <v>0.25294612223562174</v>
      </c>
      <c r="FP25" s="100">
        <f t="shared" si="138"/>
        <v>0.35905391716679108</v>
      </c>
      <c r="FQ25" s="100">
        <f t="shared" si="171"/>
        <v>0.33333333333333331</v>
      </c>
      <c r="FR25" s="100">
        <f t="shared" si="172"/>
        <v>102.78856569605718</v>
      </c>
      <c r="FS25" s="88"/>
      <c r="FU25" s="72"/>
      <c r="FV25">
        <f t="shared" si="141"/>
        <v>-0.49939764943081472</v>
      </c>
      <c r="FW25">
        <f t="shared" si="142"/>
        <v>1.3620225569354316</v>
      </c>
      <c r="FX25" s="61"/>
      <c r="FY25" s="49">
        <v>179.00279327429502</v>
      </c>
      <c r="FZ25">
        <v>19</v>
      </c>
      <c r="GA25" s="22">
        <f t="shared" si="143"/>
        <v>0.31666666666666665</v>
      </c>
      <c r="GB25" s="100">
        <f t="shared" si="144"/>
        <v>16.920432465560239</v>
      </c>
      <c r="GC25" s="100">
        <f t="shared" si="145"/>
        <v>0.23709058604677807</v>
      </c>
      <c r="GD25" s="100">
        <f t="shared" si="146"/>
        <v>0.40508453382800952</v>
      </c>
      <c r="GE25" s="100">
        <f t="shared" si="147"/>
        <v>0.33333333333333331</v>
      </c>
      <c r="GF25" s="100">
        <f t="shared" si="148"/>
        <v>72.332263694909869</v>
      </c>
      <c r="GI25" s="72"/>
      <c r="GJ25">
        <f t="shared" si="40"/>
        <v>-0.49939764943081472</v>
      </c>
      <c r="GK25">
        <f t="shared" si="41"/>
        <v>1.2284114588806769</v>
      </c>
      <c r="GL25" s="61"/>
      <c r="GM25"/>
      <c r="GY25" s="61"/>
      <c r="GZ25">
        <v>561.71389514591851</v>
      </c>
      <c r="HA25">
        <v>76</v>
      </c>
      <c r="HB25" s="22">
        <f t="shared" si="153"/>
        <v>1.2666666666666666</v>
      </c>
      <c r="HC25" s="100">
        <f t="shared" si="154"/>
        <v>53.949645041518416</v>
      </c>
      <c r="HD25" s="100">
        <f t="shared" si="155"/>
        <v>0.54304702889797807</v>
      </c>
      <c r="HE25" s="100">
        <f t="shared" si="156"/>
        <v>0.5592493995288933</v>
      </c>
      <c r="HF25" s="52">
        <f t="shared" si="47"/>
        <v>65.215211843153682</v>
      </c>
      <c r="HG25" s="52">
        <f t="shared" si="48"/>
        <v>21.676927035087243</v>
      </c>
      <c r="HH25" s="88">
        <f>(HF25*HE$2)/15.68</f>
        <v>32.507480682287394</v>
      </c>
      <c r="HI25">
        <f t="shared" si="49"/>
        <v>0.10266234189714769</v>
      </c>
      <c r="HJ25">
        <f t="shared" si="50"/>
        <v>1.73198859161361</v>
      </c>
      <c r="HK25" s="61"/>
      <c r="HL25">
        <v>900.7333123627659</v>
      </c>
      <c r="HM25">
        <v>76</v>
      </c>
      <c r="HN25" s="22">
        <f t="shared" si="157"/>
        <v>1.2666666666666666</v>
      </c>
      <c r="HO25" s="100">
        <f t="shared" si="158"/>
        <v>79.087375766207103</v>
      </c>
      <c r="HP25" s="100">
        <f t="shared" si="159"/>
        <v>0.53736685476925405</v>
      </c>
      <c r="HQ25" s="100">
        <f t="shared" si="160"/>
        <v>0.59236014826754801</v>
      </c>
      <c r="HR25" s="52">
        <f t="shared" si="51"/>
        <v>91.227044662392643</v>
      </c>
      <c r="HS25" s="52"/>
      <c r="HT25" s="88">
        <f>(HR25*HQ$2)/15.68</f>
        <v>52.054118459777001</v>
      </c>
      <c r="HU25">
        <f t="shared" si="53"/>
        <v>0.10266234189714769</v>
      </c>
      <c r="HV25">
        <f t="shared" si="54"/>
        <v>1.8981071652596111</v>
      </c>
      <c r="HW25" s="61"/>
      <c r="HX25">
        <v>906.04980547429068</v>
      </c>
      <c r="HY25">
        <v>76</v>
      </c>
      <c r="HZ25" s="22">
        <f t="shared" si="161"/>
        <v>1.2666666666666666</v>
      </c>
      <c r="IA25" s="100">
        <f t="shared" si="162"/>
        <v>88.615167246529708</v>
      </c>
      <c r="IB25" s="100">
        <f t="shared" si="163"/>
        <v>0.48740276270366023</v>
      </c>
      <c r="IC25" s="100">
        <f t="shared" si="164"/>
        <v>0.50887688650994245</v>
      </c>
      <c r="ID25" s="52"/>
      <c r="IF25" s="88"/>
      <c r="IG25">
        <f t="shared" si="57"/>
        <v>0.10266234189714769</v>
      </c>
      <c r="IH25">
        <f t="shared" si="58"/>
        <v>1.9475080614776394</v>
      </c>
      <c r="II25" s="61"/>
      <c r="IJ25">
        <v>1037.0753347756372</v>
      </c>
      <c r="IK25">
        <v>76</v>
      </c>
      <c r="IL25" s="22">
        <f t="shared" si="165"/>
        <v>1.2666666666666666</v>
      </c>
      <c r="IM25" s="100">
        <f t="shared" si="166"/>
        <v>87.83360550147836</v>
      </c>
      <c r="IN25" s="100">
        <f t="shared" si="167"/>
        <v>0.43449974778248635</v>
      </c>
      <c r="IO25" s="100">
        <f t="shared" si="168"/>
        <v>0.4793203006021361</v>
      </c>
      <c r="IR25" s="88"/>
      <c r="IS25">
        <f t="shared" si="169"/>
        <v>0.10266234189714769</v>
      </c>
      <c r="IT25">
        <f t="shared" si="170"/>
        <v>1.94366071057016</v>
      </c>
      <c r="IU25" s="61"/>
      <c r="IV25"/>
      <c r="JA25"/>
      <c r="JB25"/>
      <c r="JC25"/>
    </row>
    <row r="26" spans="1:263" x14ac:dyDescent="0.25">
      <c r="F26" s="76">
        <v>9</v>
      </c>
      <c r="G26" s="76">
        <v>7.5960000000000232</v>
      </c>
      <c r="H26" s="94">
        <v>56.461338061569982</v>
      </c>
      <c r="I26" s="94">
        <v>134.77472802529923</v>
      </c>
      <c r="J26" s="94">
        <v>0.98621038029080488</v>
      </c>
      <c r="K26" s="94">
        <v>19.302968442187858</v>
      </c>
      <c r="M26" s="49">
        <v>66.017043253996164</v>
      </c>
      <c r="N26" s="49">
        <v>20</v>
      </c>
      <c r="O26" s="22">
        <f t="shared" si="61"/>
        <v>0.33333333333333331</v>
      </c>
      <c r="P26" s="100">
        <f t="shared" si="62"/>
        <v>5.4690616563661809</v>
      </c>
      <c r="Q26" s="100">
        <f t="shared" si="63"/>
        <v>7.1936748393587074E-2</v>
      </c>
      <c r="R26" s="100">
        <f t="shared" si="64"/>
        <v>0.33441371371521839</v>
      </c>
      <c r="S26" s="100">
        <f t="shared" si="65"/>
        <v>0.35000000000000003</v>
      </c>
      <c r="T26" s="100">
        <f t="shared" si="66"/>
        <v>23.716019933481483</v>
      </c>
      <c r="U26" s="88">
        <f>(T26*R$2)/15.68</f>
        <v>11.821598643312946</v>
      </c>
      <c r="W26" s="72"/>
      <c r="X26">
        <f t="shared" si="67"/>
        <v>-0.47712125471966244</v>
      </c>
      <c r="Y26">
        <f t="shared" si="68"/>
        <v>0.73791281949251553</v>
      </c>
      <c r="Z26" s="61"/>
      <c r="AA26" s="49">
        <v>78.57798673928977</v>
      </c>
      <c r="AB26" s="49">
        <v>20</v>
      </c>
      <c r="AC26" s="22">
        <f t="shared" si="69"/>
        <v>0.33333333333333331</v>
      </c>
      <c r="AD26" s="100">
        <f t="shared" si="70"/>
        <v>7.3499192535113433</v>
      </c>
      <c r="AE26" s="100">
        <f t="shared" si="71"/>
        <v>5.9914897335541249E-2</v>
      </c>
      <c r="AF26" s="100">
        <f t="shared" si="72"/>
        <v>0.31443707304023555</v>
      </c>
      <c r="AG26" s="100">
        <f t="shared" si="73"/>
        <v>0.35000000000000003</v>
      </c>
      <c r="AH26" s="100">
        <f t="shared" si="74"/>
        <v>33.702276458733785</v>
      </c>
      <c r="AI26" s="88">
        <f>(AH26*AF$2)/15.68</f>
        <v>19.230506673097242</v>
      </c>
      <c r="AJ26" s="72"/>
      <c r="AL26">
        <f t="shared" si="4"/>
        <v>-0.47712125471966244</v>
      </c>
      <c r="AM26">
        <f t="shared" si="5"/>
        <v>0.86628256793493186</v>
      </c>
      <c r="AN26" s="61"/>
      <c r="AO26" s="49">
        <v>68.007352543677214</v>
      </c>
      <c r="AP26" s="49">
        <v>20</v>
      </c>
      <c r="AQ26" s="22">
        <f t="shared" si="75"/>
        <v>0.33333333333333331</v>
      </c>
      <c r="AR26" s="100">
        <f t="shared" si="76"/>
        <v>5.6000784373910744</v>
      </c>
      <c r="AS26" s="100">
        <f t="shared" si="77"/>
        <v>5.3279146427986888E-2</v>
      </c>
      <c r="AT26" s="100">
        <f t="shared" si="78"/>
        <v>0.2643092014204152</v>
      </c>
      <c r="AU26" s="100">
        <f t="shared" si="79"/>
        <v>0.35000000000000003</v>
      </c>
      <c r="AV26" s="100">
        <f t="shared" si="80"/>
        <v>27.171384181663807</v>
      </c>
      <c r="AW26" s="88"/>
      <c r="AX26" s="72"/>
      <c r="AY26" s="72"/>
      <c r="AZ26">
        <f t="shared" si="8"/>
        <v>-0.47712125471966244</v>
      </c>
      <c r="BA26">
        <f t="shared" si="9"/>
        <v>0.74819410998612046</v>
      </c>
      <c r="BB26" s="61"/>
      <c r="BC26" s="49">
        <v>169.04733065032408</v>
      </c>
      <c r="BD26" s="49">
        <v>20</v>
      </c>
      <c r="BE26" s="22">
        <f t="shared" si="81"/>
        <v>0.33333333333333331</v>
      </c>
      <c r="BF26" s="100">
        <f t="shared" si="82"/>
        <v>16.161312681675341</v>
      </c>
      <c r="BG26" s="100">
        <f t="shared" si="83"/>
        <v>0.41522613438400091</v>
      </c>
      <c r="BH26" s="100">
        <f t="shared" si="84"/>
        <v>0.49417828835805871</v>
      </c>
      <c r="BI26" s="100">
        <f t="shared" si="85"/>
        <v>0.35000000000000003</v>
      </c>
      <c r="BJ26" s="100">
        <f t="shared" si="86"/>
        <v>63.113783365044164</v>
      </c>
      <c r="BK26" s="88">
        <f>(BJ26*BH$2)/15.68</f>
        <v>31.45999277683293</v>
      </c>
      <c r="BL26" s="72">
        <f t="shared" si="10"/>
        <v>0.36666666666666664</v>
      </c>
      <c r="BM26" s="72">
        <f t="shared" si="11"/>
        <v>-212.79770845264491</v>
      </c>
      <c r="BN26">
        <f t="shared" si="12"/>
        <v>-0.47712125471966244</v>
      </c>
      <c r="BO26">
        <f t="shared" si="13"/>
        <v>1.2084766328776171</v>
      </c>
      <c r="BP26" s="61"/>
      <c r="BQ26" s="49">
        <v>146.21901381147393</v>
      </c>
      <c r="BR26" s="49">
        <v>20</v>
      </c>
      <c r="BS26" s="22">
        <f t="shared" si="87"/>
        <v>0.33333333333333331</v>
      </c>
      <c r="BT26" s="100">
        <f t="shared" si="88"/>
        <v>14.205675100696972</v>
      </c>
      <c r="BU26" s="100">
        <f t="shared" si="89"/>
        <v>0.33799414404362987</v>
      </c>
      <c r="BV26" s="100">
        <f t="shared" si="90"/>
        <v>0.44481910473624997</v>
      </c>
      <c r="BW26" s="100">
        <f t="shared" si="91"/>
        <v>0.35000000000000003</v>
      </c>
      <c r="BX26" s="100">
        <f t="shared" si="92"/>
        <v>48.178449793793085</v>
      </c>
      <c r="BY26" s="88">
        <f>(BX26*BV$2)/15.68</f>
        <v>27.490605905908218</v>
      </c>
      <c r="BZ26" s="72"/>
      <c r="CB26">
        <f t="shared" si="16"/>
        <v>-0.47712125471966244</v>
      </c>
      <c r="CC26">
        <f t="shared" si="17"/>
        <v>1.1524618776605438</v>
      </c>
      <c r="CD26" s="61"/>
      <c r="CE26" s="49">
        <v>203.53930824290427</v>
      </c>
      <c r="CF26" s="49">
        <v>20</v>
      </c>
      <c r="CG26" s="22">
        <f t="shared" si="93"/>
        <v>0.33333333333333331</v>
      </c>
      <c r="CH26" s="100">
        <f t="shared" si="94"/>
        <v>19.360725600961121</v>
      </c>
      <c r="CI26" s="100">
        <f t="shared" si="95"/>
        <v>0.30617085413493733</v>
      </c>
      <c r="CJ26" s="100">
        <f t="shared" si="96"/>
        <v>0.44410987334928326</v>
      </c>
      <c r="CK26" s="100">
        <f t="shared" si="97"/>
        <v>0.35000000000000003</v>
      </c>
      <c r="CL26" s="100">
        <f t="shared" si="98"/>
        <v>71.533970187415349</v>
      </c>
      <c r="CM26"/>
      <c r="CN26"/>
      <c r="CP26">
        <f t="shared" si="99"/>
        <v>-0.47712125471966244</v>
      </c>
      <c r="CQ26">
        <f t="shared" si="100"/>
        <v>1.2869216297589601</v>
      </c>
      <c r="CR26" s="61"/>
      <c r="CS26" s="49">
        <v>167.6260719577954</v>
      </c>
      <c r="CT26" s="49">
        <v>20</v>
      </c>
      <c r="CU26" s="22">
        <f t="shared" si="101"/>
        <v>0.33333333333333331</v>
      </c>
      <c r="CV26" s="100">
        <f t="shared" si="102"/>
        <v>15.979606478340839</v>
      </c>
      <c r="CW26" s="100">
        <f t="shared" si="103"/>
        <v>0.22959706094218096</v>
      </c>
      <c r="CX26" s="100">
        <f t="shared" si="104"/>
        <v>0.42809867587006134</v>
      </c>
      <c r="CY26" s="100">
        <f t="shared" si="105"/>
        <v>0.35000000000000003</v>
      </c>
      <c r="CZ26" s="100">
        <f t="shared" si="106"/>
        <v>62.828096440799179</v>
      </c>
      <c r="DA26"/>
      <c r="DB26" s="72"/>
      <c r="DD26">
        <f t="shared" si="22"/>
        <v>-0.47712125471966244</v>
      </c>
      <c r="DE26">
        <f t="shared" si="23"/>
        <v>1.2035660799598591</v>
      </c>
      <c r="DF26" s="61"/>
      <c r="DG26" s="49">
        <v>221.16340113138068</v>
      </c>
      <c r="DH26" s="49">
        <v>20</v>
      </c>
      <c r="DI26" s="22">
        <f t="shared" si="107"/>
        <v>0.33333333333333331</v>
      </c>
      <c r="DJ26" s="100">
        <f t="shared" si="108"/>
        <v>19.298726102214719</v>
      </c>
      <c r="DK26" s="100">
        <f t="shared" si="109"/>
        <v>0.19441773076597627</v>
      </c>
      <c r="DL26" s="100">
        <f t="shared" si="110"/>
        <v>0.35048675574709964</v>
      </c>
      <c r="DM26" s="100">
        <f t="shared" si="111"/>
        <v>0.35000000000000003</v>
      </c>
      <c r="DN26" s="100">
        <f t="shared" si="112"/>
        <v>83.715563246371531</v>
      </c>
      <c r="DQ26" s="72"/>
      <c r="DR26">
        <f t="shared" si="26"/>
        <v>-0.47712125471966244</v>
      </c>
      <c r="DS26">
        <f t="shared" si="27"/>
        <v>1.2855286424254937</v>
      </c>
      <c r="DT26" s="61"/>
      <c r="DU26" s="49">
        <v>227.14092541856036</v>
      </c>
      <c r="DV26" s="49">
        <v>20</v>
      </c>
      <c r="DW26" s="22">
        <f t="shared" si="113"/>
        <v>0.33333333333333331</v>
      </c>
      <c r="DX26" s="100">
        <f t="shared" si="114"/>
        <v>20.224461349707095</v>
      </c>
      <c r="DY26" s="100">
        <f t="shared" si="115"/>
        <v>0.17541852044958278</v>
      </c>
      <c r="DZ26" s="100">
        <f t="shared" si="116"/>
        <v>0.30926288964619147</v>
      </c>
      <c r="EA26" s="100">
        <f t="shared" si="117"/>
        <v>0.35000000000000003</v>
      </c>
      <c r="EB26" s="100">
        <f t="shared" si="118"/>
        <v>81.38618483048981</v>
      </c>
      <c r="EC26" s="88"/>
      <c r="ED26" s="72"/>
      <c r="EE26" s="72"/>
      <c r="EF26">
        <f t="shared" si="30"/>
        <v>-0.47712125471966244</v>
      </c>
      <c r="EG26">
        <f t="shared" si="31"/>
        <v>1.3058769636111285</v>
      </c>
      <c r="EH26" s="61"/>
      <c r="EI26" s="49">
        <v>130.06152390311286</v>
      </c>
      <c r="EJ26">
        <v>20</v>
      </c>
      <c r="EK26" s="22">
        <f t="shared" si="119"/>
        <v>0.33333333333333331</v>
      </c>
      <c r="EL26" s="100">
        <f t="shared" si="120"/>
        <v>16.229289231733574</v>
      </c>
      <c r="EM26" s="100">
        <f t="shared" si="121"/>
        <v>0.27588649536175841</v>
      </c>
      <c r="EN26" s="100">
        <f t="shared" si="122"/>
        <v>0.25901698149764141</v>
      </c>
      <c r="EO26" s="100">
        <f t="shared" si="123"/>
        <v>0.35000000000000003</v>
      </c>
      <c r="EP26" s="100">
        <f t="shared" si="124"/>
        <v>71.209178101840621</v>
      </c>
      <c r="EQ26" s="88">
        <f>(EP26*EN$2)/15.68</f>
        <v>35.495261245404635</v>
      </c>
      <c r="ER26" s="72"/>
      <c r="ES26" s="72"/>
      <c r="ET26">
        <f t="shared" si="125"/>
        <v>-0.47712125471966244</v>
      </c>
      <c r="EU26">
        <f t="shared" si="126"/>
        <v>1.2102995001407504</v>
      </c>
      <c r="EV26" s="61"/>
      <c r="EW26">
        <v>202.32708666908641</v>
      </c>
      <c r="EX26">
        <v>20</v>
      </c>
      <c r="EY26" s="22">
        <f t="shared" si="127"/>
        <v>0.33333333333333331</v>
      </c>
      <c r="EZ26" s="100">
        <f t="shared" si="128"/>
        <v>25.152859517036067</v>
      </c>
      <c r="FA26" s="100">
        <f t="shared" si="129"/>
        <v>0.24771231402524455</v>
      </c>
      <c r="FB26" s="100">
        <f t="shared" si="130"/>
        <v>0.34404454546108892</v>
      </c>
      <c r="FC26" s="100">
        <f t="shared" si="131"/>
        <v>0.35000000000000003</v>
      </c>
      <c r="FD26" s="100">
        <f t="shared" si="132"/>
        <v>95.163022161647476</v>
      </c>
      <c r="FG26" s="72"/>
      <c r="FH26">
        <f t="shared" si="133"/>
        <v>-0.47712125471966244</v>
      </c>
      <c r="FI26">
        <f t="shared" si="134"/>
        <v>1.400587365212046</v>
      </c>
      <c r="FJ26" s="61"/>
      <c r="FK26">
        <v>197.66195890964957</v>
      </c>
      <c r="FL26">
        <v>20</v>
      </c>
      <c r="FM26" s="22">
        <f t="shared" si="135"/>
        <v>0.33333333333333331</v>
      </c>
      <c r="FN26" s="100">
        <f t="shared" si="136"/>
        <v>24.631387562263182</v>
      </c>
      <c r="FO26" s="100">
        <f t="shared" si="137"/>
        <v>0.26625907603749654</v>
      </c>
      <c r="FP26" s="100">
        <f t="shared" si="138"/>
        <v>0.36749460416589846</v>
      </c>
      <c r="FQ26" s="100">
        <f t="shared" si="171"/>
        <v>0.35000000000000003</v>
      </c>
      <c r="FR26" s="100">
        <f t="shared" si="172"/>
        <v>104.8985457945989</v>
      </c>
      <c r="FU26" s="72"/>
      <c r="FV26">
        <f t="shared" si="141"/>
        <v>-0.47712125471966244</v>
      </c>
      <c r="FW26">
        <f t="shared" si="142"/>
        <v>1.3914888776799648</v>
      </c>
      <c r="FX26" s="61"/>
      <c r="FY26" s="49">
        <v>191.01636055584348</v>
      </c>
      <c r="FZ26">
        <v>20</v>
      </c>
      <c r="GA26" s="22">
        <f t="shared" si="143"/>
        <v>0.33333333333333331</v>
      </c>
      <c r="GB26" s="100">
        <f t="shared" si="144"/>
        <v>18.05602789476908</v>
      </c>
      <c r="GC26" s="100">
        <f t="shared" si="145"/>
        <v>0.24956903794397692</v>
      </c>
      <c r="GD26" s="100">
        <f t="shared" si="146"/>
        <v>0.41295888359203664</v>
      </c>
      <c r="GE26" s="100">
        <f t="shared" si="147"/>
        <v>0.35000000000000003</v>
      </c>
      <c r="GF26" s="100">
        <f t="shared" si="148"/>
        <v>79.517351371495963</v>
      </c>
      <c r="GI26" s="72"/>
      <c r="GJ26">
        <f t="shared" si="40"/>
        <v>-0.47712125471966244</v>
      </c>
      <c r="GK26">
        <f t="shared" si="41"/>
        <v>1.2566222170120476</v>
      </c>
      <c r="GL26" s="61"/>
      <c r="GM26"/>
      <c r="GY26" s="61"/>
      <c r="GZ26">
        <v>607.23800935053464</v>
      </c>
      <c r="HA26">
        <v>80</v>
      </c>
      <c r="HB26" s="22">
        <f t="shared" si="153"/>
        <v>1.3333333333333333</v>
      </c>
      <c r="HC26" s="100">
        <f t="shared" si="154"/>
        <v>58.321995135387077</v>
      </c>
      <c r="HD26" s="100">
        <f t="shared" si="155"/>
        <v>0.57162845147155594</v>
      </c>
      <c r="HE26" s="100">
        <f t="shared" si="156"/>
        <v>0.57323695951611386</v>
      </c>
      <c r="HF26" s="52">
        <f t="shared" si="47"/>
        <v>66.295289534016106</v>
      </c>
      <c r="HG26" s="52">
        <f t="shared" si="48"/>
        <v>16.201337202767906</v>
      </c>
      <c r="HH26" s="88">
        <f>(HF26*HE$2)/15.68</f>
        <v>33.045861279064759</v>
      </c>
      <c r="HI26">
        <f t="shared" si="49"/>
        <v>0.12493873660829993</v>
      </c>
      <c r="HJ26">
        <f t="shared" si="50"/>
        <v>1.7658323723309823</v>
      </c>
      <c r="HK26" s="61"/>
      <c r="HL26">
        <v>970.74932397607154</v>
      </c>
      <c r="HM26">
        <v>80</v>
      </c>
      <c r="HN26" s="22">
        <f t="shared" si="157"/>
        <v>1.3333333333333333</v>
      </c>
      <c r="HO26" s="100">
        <f t="shared" si="158"/>
        <v>85.235014078358788</v>
      </c>
      <c r="HP26" s="100">
        <f t="shared" si="159"/>
        <v>0.56564932080974106</v>
      </c>
      <c r="HQ26" s="100">
        <f t="shared" si="160"/>
        <v>0.61228059819780278</v>
      </c>
      <c r="HR26" s="52"/>
      <c r="HT26" s="88"/>
      <c r="HU26">
        <f t="shared" si="53"/>
        <v>0.12493873660829993</v>
      </c>
      <c r="HV26">
        <f t="shared" si="54"/>
        <v>1.9306180372225101</v>
      </c>
      <c r="HW26" s="61"/>
      <c r="HX26">
        <v>975.05128070271257</v>
      </c>
      <c r="HY26">
        <v>80</v>
      </c>
      <c r="HZ26" s="22">
        <f t="shared" si="161"/>
        <v>1.3333333333333333</v>
      </c>
      <c r="IA26" s="100">
        <f t="shared" si="162"/>
        <v>95.363777787230703</v>
      </c>
      <c r="IB26" s="100">
        <f t="shared" si="163"/>
        <v>0.51305553968806339</v>
      </c>
      <c r="IC26" s="100">
        <f t="shared" si="164"/>
        <v>0.52765737456018147</v>
      </c>
      <c r="IF26" s="88"/>
      <c r="IG26">
        <f t="shared" si="57"/>
        <v>0.12493873660829993</v>
      </c>
      <c r="IH26">
        <f t="shared" si="58"/>
        <v>1.9793834470904825</v>
      </c>
      <c r="II26" s="61"/>
      <c r="IJ26"/>
      <c r="IU26" s="61"/>
      <c r="IV26"/>
      <c r="JA26"/>
      <c r="JB26"/>
      <c r="JC26"/>
    </row>
    <row r="27" spans="1:263" x14ac:dyDescent="0.25">
      <c r="F27" s="76">
        <v>13</v>
      </c>
      <c r="G27" s="76">
        <v>7.6880000000000264</v>
      </c>
      <c r="H27" s="94">
        <v>57.490129649614907</v>
      </c>
      <c r="I27" s="94">
        <v>146.55841413715282</v>
      </c>
      <c r="J27" s="94">
        <v>1.0887167371797735</v>
      </c>
      <c r="K27" s="94">
        <v>21.160326377309872</v>
      </c>
      <c r="M27" s="49">
        <v>71.58561307972434</v>
      </c>
      <c r="N27" s="49">
        <v>21</v>
      </c>
      <c r="O27" s="22">
        <f t="shared" si="61"/>
        <v>0.35</v>
      </c>
      <c r="P27" s="100">
        <f t="shared" si="62"/>
        <v>5.9303796768887702</v>
      </c>
      <c r="Q27" s="100">
        <f t="shared" si="63"/>
        <v>7.5533585813266427E-2</v>
      </c>
      <c r="R27" s="100">
        <f t="shared" si="64"/>
        <v>0.33506820446928071</v>
      </c>
      <c r="S27" s="100">
        <f t="shared" si="65"/>
        <v>0.36666666666666664</v>
      </c>
      <c r="T27" s="100">
        <f t="shared" si="66"/>
        <v>18.619535807752833</v>
      </c>
      <c r="W27" s="72"/>
      <c r="X27">
        <f t="shared" si="67"/>
        <v>-0.45593195564972439</v>
      </c>
      <c r="Y27">
        <f t="shared" si="68"/>
        <v>0.7730824988110101</v>
      </c>
      <c r="Z27" s="61"/>
      <c r="AA27" s="49">
        <v>84.594621578443153</v>
      </c>
      <c r="AB27" s="49">
        <v>21</v>
      </c>
      <c r="AC27" s="22">
        <f t="shared" si="69"/>
        <v>0.35</v>
      </c>
      <c r="AD27" s="100">
        <f t="shared" si="70"/>
        <v>7.9126949376525255</v>
      </c>
      <c r="AE27" s="100">
        <f t="shared" si="71"/>
        <v>6.2910642202318318E-2</v>
      </c>
      <c r="AF27" s="100">
        <f t="shared" si="72"/>
        <v>0.31512749003416068</v>
      </c>
      <c r="AG27" s="100">
        <f t="shared" si="73"/>
        <v>0.36666666666666664</v>
      </c>
      <c r="AH27" s="100">
        <f t="shared" si="74"/>
        <v>33.701927949114086</v>
      </c>
      <c r="AI27" s="88"/>
      <c r="AJ27" s="72"/>
      <c r="AL27">
        <f t="shared" si="4"/>
        <v>-0.45593195564972439</v>
      </c>
      <c r="AM27">
        <f t="shared" si="5"/>
        <v>0.89832442246350941</v>
      </c>
      <c r="AN27" s="61"/>
      <c r="AO27" s="49">
        <v>74.515099141046576</v>
      </c>
      <c r="AP27" s="49">
        <v>21</v>
      </c>
      <c r="AQ27" s="22">
        <f t="shared" si="75"/>
        <v>0.35</v>
      </c>
      <c r="AR27" s="100">
        <f t="shared" si="76"/>
        <v>6.1359600741968512</v>
      </c>
      <c r="AS27" s="100">
        <f t="shared" si="77"/>
        <v>5.5943103749386228E-2</v>
      </c>
      <c r="AT27" s="100">
        <f t="shared" si="78"/>
        <v>0.26487797199842861</v>
      </c>
      <c r="AU27" s="100">
        <f t="shared" si="79"/>
        <v>0.36666666666666664</v>
      </c>
      <c r="AV27" s="100">
        <f t="shared" si="80"/>
        <v>20.975604586813152</v>
      </c>
      <c r="AW27" s="88"/>
      <c r="AX27" s="72"/>
      <c r="AY27" s="72"/>
      <c r="AZ27">
        <f t="shared" si="8"/>
        <v>-0.45593195564972439</v>
      </c>
      <c r="BA27">
        <f t="shared" si="9"/>
        <v>0.78788252505885059</v>
      </c>
      <c r="BB27" s="61"/>
      <c r="BC27" s="49">
        <v>181.54407178423645</v>
      </c>
      <c r="BD27" s="49">
        <v>21</v>
      </c>
      <c r="BE27" s="22">
        <f t="shared" si="81"/>
        <v>0.35</v>
      </c>
      <c r="BF27" s="100">
        <f t="shared" si="82"/>
        <v>17.35602980728838</v>
      </c>
      <c r="BG27" s="100">
        <f t="shared" si="83"/>
        <v>0.43598744110320098</v>
      </c>
      <c r="BH27" s="100">
        <f t="shared" si="84"/>
        <v>0.50620644974313578</v>
      </c>
      <c r="BI27" s="100">
        <f t="shared" si="85"/>
        <v>0.36666666666666664</v>
      </c>
      <c r="BJ27" s="100">
        <f t="shared" si="86"/>
        <v>56.016719574787196</v>
      </c>
      <c r="BK27" s="88">
        <f>(BJ27*BH$2)/15.68</f>
        <v>27.922357039060511</v>
      </c>
      <c r="BL27" s="72"/>
      <c r="BN27">
        <f t="shared" si="12"/>
        <v>-0.45593195564972439</v>
      </c>
      <c r="BO27">
        <f t="shared" si="13"/>
        <v>1.2394503873162286</v>
      </c>
      <c r="BP27" s="61"/>
      <c r="BQ27" s="49">
        <v>153.76361728315317</v>
      </c>
      <c r="BR27" s="49">
        <v>21</v>
      </c>
      <c r="BS27" s="22">
        <f t="shared" si="87"/>
        <v>0.35</v>
      </c>
      <c r="BT27" s="100">
        <f t="shared" si="88"/>
        <v>14.938659019056947</v>
      </c>
      <c r="BU27" s="100">
        <f t="shared" si="89"/>
        <v>0.35489385124581135</v>
      </c>
      <c r="BV27" s="100">
        <f t="shared" si="90"/>
        <v>0.45116683790500289</v>
      </c>
      <c r="BW27" s="100">
        <f t="shared" si="91"/>
        <v>0.36666666666666664</v>
      </c>
      <c r="BX27" s="100">
        <f t="shared" si="92"/>
        <v>52.72162728915368</v>
      </c>
      <c r="BY27" s="88">
        <f>(BX27*BV$2)/15.68</f>
        <v>30.082941330150938</v>
      </c>
      <c r="BZ27" s="72"/>
      <c r="CB27">
        <f t="shared" si="16"/>
        <v>-0.45593195564972439</v>
      </c>
      <c r="CC27">
        <f t="shared" si="17"/>
        <v>1.1743116144297108</v>
      </c>
      <c r="CD27" s="61"/>
      <c r="CE27" s="49">
        <v>217.0829334609241</v>
      </c>
      <c r="CF27" s="49">
        <v>21</v>
      </c>
      <c r="CG27" s="22">
        <f t="shared" si="93"/>
        <v>0.35</v>
      </c>
      <c r="CH27" s="100">
        <f t="shared" si="94"/>
        <v>20.648999663361941</v>
      </c>
      <c r="CI27" s="100">
        <f t="shared" si="95"/>
        <v>0.3214793968416842</v>
      </c>
      <c r="CJ27" s="100">
        <f t="shared" si="96"/>
        <v>0.45438334789275525</v>
      </c>
      <c r="CK27" s="100">
        <f t="shared" si="97"/>
        <v>0.36666666666666664</v>
      </c>
      <c r="CL27" s="100">
        <f t="shared" si="98"/>
        <v>67.113809782488488</v>
      </c>
      <c r="CM27"/>
      <c r="CN27"/>
      <c r="CP27">
        <f t="shared" si="99"/>
        <v>-0.45593195564972439</v>
      </c>
      <c r="CQ27">
        <f t="shared" si="100"/>
        <v>1.3148990171931472</v>
      </c>
      <c r="CR27" s="61"/>
      <c r="CS27" s="49">
        <v>178.11864023734293</v>
      </c>
      <c r="CT27" s="49">
        <v>21</v>
      </c>
      <c r="CU27" s="22">
        <f t="shared" si="101"/>
        <v>0.35</v>
      </c>
      <c r="CV27" s="100">
        <f t="shared" si="102"/>
        <v>16.979851309565579</v>
      </c>
      <c r="CW27" s="100">
        <f t="shared" si="103"/>
        <v>0.24107691398929001</v>
      </c>
      <c r="CX27" s="100">
        <f t="shared" si="104"/>
        <v>0.43324568086971671</v>
      </c>
      <c r="CY27" s="100">
        <f t="shared" si="105"/>
        <v>0.36666666666666664</v>
      </c>
      <c r="CZ27" s="100">
        <f t="shared" si="106"/>
        <v>68.552285112763997</v>
      </c>
      <c r="DA27" s="88"/>
      <c r="DB27" s="72"/>
      <c r="DD27">
        <f t="shared" si="22"/>
        <v>-0.45593195564972439</v>
      </c>
      <c r="DE27">
        <f t="shared" si="23"/>
        <v>1.22993388286212</v>
      </c>
      <c r="DF27" s="61"/>
      <c r="DG27" s="49">
        <v>236.1911302314293</v>
      </c>
      <c r="DH27" s="49">
        <v>21</v>
      </c>
      <c r="DI27" s="22">
        <f t="shared" si="107"/>
        <v>0.35</v>
      </c>
      <c r="DJ27" s="100">
        <f t="shared" si="108"/>
        <v>20.610046268013029</v>
      </c>
      <c r="DK27" s="100">
        <f t="shared" si="109"/>
        <v>0.20413861730427507</v>
      </c>
      <c r="DL27" s="100">
        <f t="shared" si="110"/>
        <v>0.3560111813416893</v>
      </c>
      <c r="DM27" s="100">
        <f t="shared" si="111"/>
        <v>0.36666666666666664</v>
      </c>
      <c r="DN27" s="100">
        <f t="shared" si="112"/>
        <v>83.581796247311374</v>
      </c>
      <c r="DQ27" s="72"/>
      <c r="DR27">
        <f t="shared" si="26"/>
        <v>-0.45593195564972439</v>
      </c>
      <c r="DS27">
        <f t="shared" si="27"/>
        <v>1.3140789667389505</v>
      </c>
      <c r="DT27" s="61"/>
      <c r="DU27" s="49">
        <v>242.61595166023193</v>
      </c>
      <c r="DV27" s="49">
        <v>21</v>
      </c>
      <c r="DW27" s="22">
        <f t="shared" si="113"/>
        <v>0.35</v>
      </c>
      <c r="DX27" s="100">
        <f t="shared" si="114"/>
        <v>21.602346332493273</v>
      </c>
      <c r="DY27" s="100">
        <f t="shared" si="115"/>
        <v>0.18418944647206192</v>
      </c>
      <c r="DZ27" s="100">
        <f t="shared" si="116"/>
        <v>0.31447230536016818</v>
      </c>
      <c r="EA27" s="100">
        <f t="shared" si="117"/>
        <v>0.36666666666666664</v>
      </c>
      <c r="EB27" s="100">
        <f t="shared" si="118"/>
        <v>84.1844707523463</v>
      </c>
      <c r="EC27" s="88"/>
      <c r="ED27" s="72"/>
      <c r="EE27" s="72"/>
      <c r="EF27">
        <f t="shared" si="30"/>
        <v>-0.45593195564972439</v>
      </c>
      <c r="EG27">
        <f t="shared" si="31"/>
        <v>1.3345009244802541</v>
      </c>
      <c r="EH27" s="61"/>
      <c r="EI27" s="49">
        <v>139.10877039209282</v>
      </c>
      <c r="EJ27">
        <v>21</v>
      </c>
      <c r="EK27" s="22">
        <f t="shared" si="119"/>
        <v>0.35</v>
      </c>
      <c r="EL27" s="100">
        <f t="shared" si="120"/>
        <v>17.358219415035293</v>
      </c>
      <c r="EM27" s="100">
        <f t="shared" si="121"/>
        <v>0.28968082012984636</v>
      </c>
      <c r="EN27" s="100">
        <f t="shared" si="122"/>
        <v>0.26452216554355623</v>
      </c>
      <c r="EO27" s="100">
        <f t="shared" si="123"/>
        <v>0.36666666666666664</v>
      </c>
      <c r="EP27" s="100">
        <f t="shared" si="124"/>
        <v>73.088798508776932</v>
      </c>
      <c r="EQ27" s="88"/>
      <c r="ER27" s="72"/>
      <c r="ES27" s="72"/>
      <c r="ET27">
        <f t="shared" si="125"/>
        <v>-0.45593195564972439</v>
      </c>
      <c r="EU27">
        <f t="shared" si="126"/>
        <v>1.2395051737272604</v>
      </c>
      <c r="EV27" s="61"/>
      <c r="EW27">
        <v>213.8369706107903</v>
      </c>
      <c r="EX27">
        <v>21</v>
      </c>
      <c r="EY27" s="22">
        <f t="shared" si="127"/>
        <v>0.35</v>
      </c>
      <c r="EZ27" s="100">
        <f t="shared" si="128"/>
        <v>26.583743036436342</v>
      </c>
      <c r="FA27" s="100">
        <f t="shared" si="129"/>
        <v>0.2600979297265068</v>
      </c>
      <c r="FB27" s="100">
        <f t="shared" si="130"/>
        <v>0.35076660762317596</v>
      </c>
      <c r="FC27" s="100">
        <f t="shared" si="131"/>
        <v>0.36666666666666664</v>
      </c>
      <c r="FD27" s="100">
        <f t="shared" si="132"/>
        <v>104.37590711157908</v>
      </c>
      <c r="FG27" s="72"/>
      <c r="FH27">
        <f t="shared" si="133"/>
        <v>-0.45593195564972439</v>
      </c>
      <c r="FI27">
        <f t="shared" si="134"/>
        <v>1.424616130317107</v>
      </c>
      <c r="FJ27" s="61"/>
      <c r="FK27">
        <v>212.19095173922943</v>
      </c>
      <c r="FL27">
        <v>21</v>
      </c>
      <c r="FM27" s="22">
        <f t="shared" si="135"/>
        <v>0.35</v>
      </c>
      <c r="FN27" s="100">
        <f t="shared" si="136"/>
        <v>26.441899080254888</v>
      </c>
      <c r="FO27" s="100">
        <f t="shared" si="137"/>
        <v>0.27957202983937141</v>
      </c>
      <c r="FP27" s="100">
        <f t="shared" si="138"/>
        <v>0.3769525859024338</v>
      </c>
      <c r="FQ27" s="100">
        <f t="shared" si="171"/>
        <v>0.36666666666666664</v>
      </c>
      <c r="FR27" s="100">
        <f t="shared" si="172"/>
        <v>104.819905630447</v>
      </c>
      <c r="FU27" s="72"/>
      <c r="FV27">
        <f t="shared" si="141"/>
        <v>-0.45593195564972439</v>
      </c>
      <c r="FW27">
        <f t="shared" si="142"/>
        <v>1.4222926433422405</v>
      </c>
      <c r="FX27" s="61"/>
      <c r="FY27" s="49">
        <v>204.50977971725459</v>
      </c>
      <c r="FZ27">
        <v>21</v>
      </c>
      <c r="GA27" s="22">
        <f t="shared" si="143"/>
        <v>0.35</v>
      </c>
      <c r="GB27" s="100">
        <f t="shared" si="144"/>
        <v>19.331507922057234</v>
      </c>
      <c r="GC27" s="100">
        <f t="shared" si="145"/>
        <v>0.26204748984117576</v>
      </c>
      <c r="GD27" s="100">
        <f t="shared" si="146"/>
        <v>0.42180320930308235</v>
      </c>
      <c r="GE27" s="100">
        <f t="shared" si="147"/>
        <v>0.36666666666666664</v>
      </c>
      <c r="GF27" s="100">
        <f t="shared" si="148"/>
        <v>70.991923328655716</v>
      </c>
      <c r="GI27" s="72"/>
      <c r="GJ27">
        <f t="shared" si="40"/>
        <v>-0.45593195564972439</v>
      </c>
      <c r="GK27">
        <f t="shared" si="41"/>
        <v>1.2862657317671167</v>
      </c>
      <c r="GL27" s="61"/>
      <c r="GM27"/>
      <c r="GY27" s="61"/>
      <c r="GZ27">
        <v>652.24841893254143</v>
      </c>
      <c r="HA27">
        <v>84</v>
      </c>
      <c r="HB27" s="22">
        <f t="shared" si="153"/>
        <v>1.4</v>
      </c>
      <c r="HC27" s="100">
        <f t="shared" si="154"/>
        <v>62.645006620605571</v>
      </c>
      <c r="HD27" s="100">
        <f t="shared" si="155"/>
        <v>0.60020987404513371</v>
      </c>
      <c r="HE27" s="100">
        <f t="shared" si="156"/>
        <v>0.58706668064474232</v>
      </c>
      <c r="HF27" s="52">
        <f t="shared" si="47"/>
        <v>68.105468781165314</v>
      </c>
      <c r="HG27" s="52">
        <f t="shared" si="48"/>
        <v>5.3250127973664183</v>
      </c>
      <c r="HH27" s="88">
        <f>(HF27*HE$2)/15.68</f>
        <v>33.948171725432772</v>
      </c>
      <c r="HI27">
        <f t="shared" si="49"/>
        <v>0.14612803567823801</v>
      </c>
      <c r="HJ27">
        <f t="shared" si="50"/>
        <v>1.7968864594715375</v>
      </c>
      <c r="HK27" s="61"/>
      <c r="HL27">
        <v>1039.2657263664573</v>
      </c>
      <c r="HM27">
        <v>84</v>
      </c>
      <c r="HN27" s="22">
        <f t="shared" si="157"/>
        <v>1.4</v>
      </c>
      <c r="HO27" s="100">
        <f t="shared" si="158"/>
        <v>91.250981721192787</v>
      </c>
      <c r="HP27" s="100">
        <f t="shared" si="159"/>
        <v>0.59393178685022807</v>
      </c>
      <c r="HQ27" s="100">
        <f t="shared" si="160"/>
        <v>0.63177439014295111</v>
      </c>
      <c r="HT27" s="88"/>
      <c r="HU27">
        <f t="shared" si="53"/>
        <v>0.14612803567823801</v>
      </c>
      <c r="HV27">
        <f t="shared" si="54"/>
        <v>1.9602375454989596</v>
      </c>
      <c r="HW27" s="61"/>
      <c r="HX27"/>
      <c r="II27" s="61"/>
      <c r="IJ27"/>
      <c r="IU27" s="61"/>
      <c r="IV27"/>
      <c r="JA27"/>
      <c r="JB27"/>
      <c r="JC27"/>
    </row>
    <row r="28" spans="1:263" x14ac:dyDescent="0.25">
      <c r="F28" s="76">
        <v>6</v>
      </c>
      <c r="G28" s="76">
        <v>4.1649999999999769</v>
      </c>
      <c r="H28" s="94">
        <v>87.824490343048879</v>
      </c>
      <c r="I28" s="94">
        <v>214.94472005176397</v>
      </c>
      <c r="J28" s="94">
        <v>1.4518188166932855</v>
      </c>
      <c r="K28" s="94">
        <v>20.609406351524001</v>
      </c>
      <c r="M28" s="49">
        <v>75.559579141231325</v>
      </c>
      <c r="N28" s="49">
        <v>22</v>
      </c>
      <c r="O28" s="22">
        <f t="shared" si="61"/>
        <v>0.36666666666666664</v>
      </c>
      <c r="P28" s="100">
        <f t="shared" si="62"/>
        <v>6.2595956541488968</v>
      </c>
      <c r="Q28" s="100">
        <f t="shared" si="63"/>
        <v>7.9130423232945779E-2</v>
      </c>
      <c r="R28" s="100">
        <f t="shared" si="64"/>
        <v>0.33553527664860339</v>
      </c>
      <c r="S28" s="100">
        <f t="shared" si="65"/>
        <v>0.3833333333333333</v>
      </c>
      <c r="T28" s="100">
        <f t="shared" si="66"/>
        <v>21.158079459080913</v>
      </c>
      <c r="W28" s="72"/>
      <c r="X28">
        <f t="shared" si="67"/>
        <v>-0.43572856956143741</v>
      </c>
      <c r="Y28">
        <f t="shared" si="68"/>
        <v>0.79654628036002995</v>
      </c>
      <c r="Z28" s="61"/>
      <c r="AA28" s="49">
        <v>90.588354659967194</v>
      </c>
      <c r="AB28" s="49">
        <v>22</v>
      </c>
      <c r="AC28" s="22">
        <f t="shared" si="69"/>
        <v>0.36666666666666664</v>
      </c>
      <c r="AD28" s="100">
        <f t="shared" si="70"/>
        <v>8.4733284688024693</v>
      </c>
      <c r="AE28" s="100">
        <f t="shared" si="71"/>
        <v>6.5906387069095379E-2</v>
      </c>
      <c r="AF28" s="100">
        <f t="shared" si="72"/>
        <v>0.31581527902039042</v>
      </c>
      <c r="AG28" s="100">
        <f t="shared" si="73"/>
        <v>0.3833333333333333</v>
      </c>
      <c r="AH28" s="100">
        <f t="shared" si="74"/>
        <v>26.5818256300645</v>
      </c>
      <c r="AI28" s="88"/>
      <c r="AJ28" s="72"/>
      <c r="AL28">
        <f t="shared" si="4"/>
        <v>-0.43572856956143741</v>
      </c>
      <c r="AM28">
        <f t="shared" si="5"/>
        <v>0.92805404217029575</v>
      </c>
      <c r="AN28" s="61"/>
      <c r="AO28" s="49">
        <v>79.006328860414726</v>
      </c>
      <c r="AP28" s="49">
        <v>22</v>
      </c>
      <c r="AQ28" s="22">
        <f t="shared" si="75"/>
        <v>0.36666666666666664</v>
      </c>
      <c r="AR28" s="100">
        <f t="shared" si="76"/>
        <v>6.5057912434465344</v>
      </c>
      <c r="AS28" s="100">
        <f t="shared" si="77"/>
        <v>5.8607061070785574E-2</v>
      </c>
      <c r="AT28" s="100">
        <f t="shared" si="78"/>
        <v>0.26527050100754956</v>
      </c>
      <c r="AU28" s="100">
        <f t="shared" si="79"/>
        <v>0.3833333333333333</v>
      </c>
      <c r="AV28" s="100">
        <f t="shared" si="80"/>
        <v>24.701800740641733</v>
      </c>
      <c r="AW28" s="88"/>
      <c r="AX28" s="72"/>
      <c r="AY28" s="72"/>
      <c r="AZ28">
        <f t="shared" si="8"/>
        <v>-0.43572856956143741</v>
      </c>
      <c r="BA28">
        <f t="shared" si="9"/>
        <v>0.81330012361325177</v>
      </c>
      <c r="BB28" s="61"/>
      <c r="BC28" s="49">
        <v>191.05300311693611</v>
      </c>
      <c r="BD28" s="49">
        <v>22</v>
      </c>
      <c r="BE28" s="22">
        <f t="shared" si="81"/>
        <v>0.36666666666666664</v>
      </c>
      <c r="BF28" s="100">
        <f t="shared" si="82"/>
        <v>18.265105460510146</v>
      </c>
      <c r="BG28" s="100">
        <f t="shared" si="83"/>
        <v>0.45674874782240099</v>
      </c>
      <c r="BH28" s="100">
        <f t="shared" si="84"/>
        <v>0.51535883270791905</v>
      </c>
      <c r="BI28" s="100">
        <f t="shared" si="85"/>
        <v>0.3833333333333333</v>
      </c>
      <c r="BJ28" s="100">
        <f t="shared" si="86"/>
        <v>56.02052641662268</v>
      </c>
      <c r="BK28" s="88">
        <f>(BJ28*BH$2)/15.68</f>
        <v>27.924254615315039</v>
      </c>
      <c r="BL28" s="72"/>
      <c r="BN28">
        <f t="shared" si="12"/>
        <v>-0.43572856956143741</v>
      </c>
      <c r="BO28">
        <f t="shared" si="13"/>
        <v>1.2616221841189943</v>
      </c>
      <c r="BP28" s="61"/>
      <c r="BQ28" s="49">
        <v>162.74903993572434</v>
      </c>
      <c r="BR28" s="49">
        <v>22</v>
      </c>
      <c r="BS28" s="22">
        <f t="shared" si="87"/>
        <v>0.36666666666666664</v>
      </c>
      <c r="BT28" s="100">
        <f t="shared" si="88"/>
        <v>15.811623427156741</v>
      </c>
      <c r="BU28" s="100">
        <f t="shared" si="89"/>
        <v>0.37179355844799289</v>
      </c>
      <c r="BV28" s="100">
        <f t="shared" si="90"/>
        <v>0.45872681976768048</v>
      </c>
      <c r="BW28" s="100">
        <f t="shared" si="91"/>
        <v>0.3833333333333333</v>
      </c>
      <c r="BX28" s="100">
        <f t="shared" si="92"/>
        <v>51.349306516402372</v>
      </c>
      <c r="BY28" s="88"/>
      <c r="BZ28" s="72"/>
      <c r="CB28">
        <f t="shared" si="16"/>
        <v>-0.43572856956143741</v>
      </c>
      <c r="CC28">
        <f t="shared" si="17"/>
        <v>1.1989764625482833</v>
      </c>
      <c r="CD28" s="61"/>
      <c r="CE28" s="49">
        <v>228.60719586224752</v>
      </c>
      <c r="CF28" s="49">
        <v>22</v>
      </c>
      <c r="CG28" s="22">
        <f t="shared" si="93"/>
        <v>0.36666666666666664</v>
      </c>
      <c r="CH28" s="100">
        <f t="shared" si="94"/>
        <v>21.745191273874966</v>
      </c>
      <c r="CI28" s="100">
        <f t="shared" si="95"/>
        <v>0.33678793954843106</v>
      </c>
      <c r="CJ28" s="100">
        <f t="shared" si="96"/>
        <v>0.46312504108836761</v>
      </c>
      <c r="CK28" s="100">
        <f t="shared" si="97"/>
        <v>0.3833333333333333</v>
      </c>
      <c r="CL28" s="100">
        <f t="shared" si="98"/>
        <v>74.124787881019103</v>
      </c>
      <c r="CM28"/>
      <c r="CN28"/>
      <c r="CP28">
        <f t="shared" si="99"/>
        <v>-0.43572856956143741</v>
      </c>
      <c r="CQ28">
        <f t="shared" si="100"/>
        <v>1.3373632321357805</v>
      </c>
      <c r="CR28" s="61"/>
      <c r="CS28" s="49">
        <v>189.59496301326152</v>
      </c>
      <c r="CT28" s="49">
        <v>22</v>
      </c>
      <c r="CU28" s="22">
        <f t="shared" si="101"/>
        <v>0.36666666666666664</v>
      </c>
      <c r="CV28" s="100">
        <f t="shared" si="102"/>
        <v>18.073876359700812</v>
      </c>
      <c r="CW28" s="100">
        <f t="shared" si="103"/>
        <v>0.25255676703639907</v>
      </c>
      <c r="CX28" s="100">
        <f t="shared" si="104"/>
        <v>0.43887525497698759</v>
      </c>
      <c r="CY28" s="100">
        <f t="shared" si="105"/>
        <v>0.3833333333333333</v>
      </c>
      <c r="CZ28" s="100">
        <f t="shared" si="106"/>
        <v>70.222642965951607</v>
      </c>
      <c r="DA28" s="88"/>
      <c r="DB28" s="72"/>
      <c r="DD28">
        <f t="shared" si="22"/>
        <v>-0.43572856956143741</v>
      </c>
      <c r="DE28">
        <f t="shared" si="23"/>
        <v>1.2570513070204943</v>
      </c>
      <c r="DF28" s="61"/>
      <c r="DG28" s="49">
        <v>253.1427462914946</v>
      </c>
      <c r="DH28" s="49">
        <v>22</v>
      </c>
      <c r="DI28" s="22">
        <f t="shared" si="107"/>
        <v>0.36666666666666664</v>
      </c>
      <c r="DJ28" s="100">
        <f t="shared" si="108"/>
        <v>22.089244877093769</v>
      </c>
      <c r="DK28" s="100">
        <f t="shared" si="109"/>
        <v>0.21385950384257388</v>
      </c>
      <c r="DL28" s="100">
        <f t="shared" si="110"/>
        <v>0.36224285753231061</v>
      </c>
      <c r="DM28" s="100">
        <f t="shared" si="111"/>
        <v>0.3833333333333333</v>
      </c>
      <c r="DN28" s="100">
        <f t="shared" si="112"/>
        <v>86.384364031098983</v>
      </c>
      <c r="DQ28" s="72"/>
      <c r="DR28">
        <f t="shared" si="26"/>
        <v>-0.43572856956143741</v>
      </c>
      <c r="DS28">
        <f t="shared" si="27"/>
        <v>1.3441808697276278</v>
      </c>
      <c r="DT28" s="61"/>
      <c r="DU28" s="49">
        <v>257.60920014626805</v>
      </c>
      <c r="DV28" s="49">
        <v>22</v>
      </c>
      <c r="DW28" s="22">
        <f t="shared" si="113"/>
        <v>0.36666666666666664</v>
      </c>
      <c r="DX28" s="100">
        <f t="shared" si="114"/>
        <v>22.937334177390088</v>
      </c>
      <c r="DY28" s="100">
        <f t="shared" si="115"/>
        <v>0.19296037249454107</v>
      </c>
      <c r="DZ28" s="100">
        <f t="shared" si="116"/>
        <v>0.3195195384340862</v>
      </c>
      <c r="EA28" s="100">
        <f t="shared" si="117"/>
        <v>0.3833333333333333</v>
      </c>
      <c r="EB28" s="100">
        <f t="shared" si="118"/>
        <v>89.564442648055064</v>
      </c>
      <c r="EC28" s="88"/>
      <c r="ED28" s="72"/>
      <c r="EE28" s="72"/>
      <c r="EF28">
        <f t="shared" si="30"/>
        <v>-0.43572856956143741</v>
      </c>
      <c r="EG28">
        <f t="shared" si="31"/>
        <v>1.3605429419294714</v>
      </c>
      <c r="EH28" s="61"/>
      <c r="EI28" s="49">
        <v>149.08386901338454</v>
      </c>
      <c r="EJ28">
        <v>22</v>
      </c>
      <c r="EK28" s="22">
        <f t="shared" si="119"/>
        <v>0.36666666666666664</v>
      </c>
      <c r="EL28" s="100">
        <f t="shared" si="120"/>
        <v>18.602928501794928</v>
      </c>
      <c r="EM28" s="100">
        <f t="shared" si="121"/>
        <v>0.30347514489793426</v>
      </c>
      <c r="EN28" s="100">
        <f t="shared" si="122"/>
        <v>0.27059194090042871</v>
      </c>
      <c r="EO28" s="100">
        <f t="shared" si="123"/>
        <v>0.3833333333333333</v>
      </c>
      <c r="EP28" s="100">
        <f t="shared" si="124"/>
        <v>73.083062409554316</v>
      </c>
      <c r="EQ28" s="88"/>
      <c r="ER28" s="72"/>
      <c r="ES28" s="72"/>
      <c r="ET28">
        <f t="shared" si="125"/>
        <v>-0.43572856956143741</v>
      </c>
      <c r="EU28">
        <f t="shared" si="126"/>
        <v>1.269581316909187</v>
      </c>
      <c r="EV28" s="61"/>
      <c r="EW28">
        <v>227.84314780128895</v>
      </c>
      <c r="EX28">
        <v>22</v>
      </c>
      <c r="EY28" s="22">
        <f t="shared" si="127"/>
        <v>0.36666666666666664</v>
      </c>
      <c r="EZ28" s="100">
        <f t="shared" si="128"/>
        <v>28.324960255757649</v>
      </c>
      <c r="FA28" s="100">
        <f t="shared" si="129"/>
        <v>0.27248354542776904</v>
      </c>
      <c r="FB28" s="100">
        <f t="shared" si="130"/>
        <v>0.3589465679255211</v>
      </c>
      <c r="FC28" s="100">
        <f t="shared" si="131"/>
        <v>0.3833333333333333</v>
      </c>
      <c r="FD28" s="100">
        <f t="shared" si="132"/>
        <v>106.33857495230831</v>
      </c>
      <c r="FG28" s="72"/>
      <c r="FH28">
        <f t="shared" si="133"/>
        <v>-0.43572856956143741</v>
      </c>
      <c r="FI28">
        <f t="shared" si="134"/>
        <v>1.4521693091544199</v>
      </c>
      <c r="FJ28" s="61"/>
      <c r="FK28">
        <v>225.72162058606614</v>
      </c>
      <c r="FL28">
        <v>22</v>
      </c>
      <c r="FM28" s="22">
        <f t="shared" si="135"/>
        <v>0.36666666666666664</v>
      </c>
      <c r="FN28" s="100">
        <f t="shared" si="136"/>
        <v>28.128005755416478</v>
      </c>
      <c r="FO28" s="100">
        <f t="shared" si="137"/>
        <v>0.29288498364124621</v>
      </c>
      <c r="FP28" s="100">
        <f t="shared" si="138"/>
        <v>0.38576068570243843</v>
      </c>
      <c r="FQ28" s="100">
        <f t="shared" si="171"/>
        <v>0.3833333333333333</v>
      </c>
      <c r="FR28" s="100">
        <f t="shared" si="172"/>
        <v>110.34115758450022</v>
      </c>
      <c r="FU28" s="72"/>
      <c r="FV28">
        <f t="shared" si="141"/>
        <v>-0.43572856956143741</v>
      </c>
      <c r="FW28">
        <f t="shared" si="142"/>
        <v>1.4491389422569232</v>
      </c>
      <c r="FX28" s="61"/>
      <c r="FY28" s="49">
        <v>219.0570701894828</v>
      </c>
      <c r="FZ28">
        <v>22</v>
      </c>
      <c r="GA28" s="22">
        <f t="shared" si="143"/>
        <v>0.36666666666666664</v>
      </c>
      <c r="GB28" s="100">
        <f t="shared" si="144"/>
        <v>20.706606273818945</v>
      </c>
      <c r="GC28" s="100">
        <f t="shared" si="145"/>
        <v>0.27452594173837458</v>
      </c>
      <c r="GD28" s="100">
        <f t="shared" si="146"/>
        <v>0.43133829997287554</v>
      </c>
      <c r="GE28" s="100">
        <f t="shared" si="147"/>
        <v>0.3833333333333333</v>
      </c>
      <c r="GF28" s="100">
        <f t="shared" si="148"/>
        <v>69.490952739662191</v>
      </c>
      <c r="GI28" s="72"/>
      <c r="GJ28">
        <f t="shared" si="40"/>
        <v>-0.43572856956143741</v>
      </c>
      <c r="GK28">
        <f t="shared" si="41"/>
        <v>1.3161089256762615</v>
      </c>
      <c r="GL28" s="61"/>
      <c r="GM28"/>
      <c r="GY28" s="61"/>
      <c r="GZ28">
        <v>699.27194280909055</v>
      </c>
      <c r="HA28">
        <v>88</v>
      </c>
      <c r="HB28" s="22">
        <f t="shared" si="153"/>
        <v>1.4666666666666666</v>
      </c>
      <c r="HC28" s="100">
        <f t="shared" si="154"/>
        <v>67.161367073255889</v>
      </c>
      <c r="HD28" s="100">
        <f t="shared" si="155"/>
        <v>0.62879129661871147</v>
      </c>
      <c r="HE28" s="100">
        <f t="shared" si="156"/>
        <v>0.60151494334080224</v>
      </c>
      <c r="HF28" s="52">
        <f t="shared" si="47"/>
        <v>68.455467827718493</v>
      </c>
      <c r="HG28" s="52">
        <f t="shared" si="48"/>
        <v>5.6304048966195372</v>
      </c>
      <c r="HH28" s="88">
        <f>(HF28*HE$2)/15.68</f>
        <v>34.122633893431406</v>
      </c>
      <c r="HI28">
        <f t="shared" si="49"/>
        <v>0.16633142176652496</v>
      </c>
      <c r="HJ28">
        <f t="shared" si="50"/>
        <v>1.8271195276436292</v>
      </c>
      <c r="HK28" s="61"/>
      <c r="HL28"/>
      <c r="HW28" s="61"/>
      <c r="HX28"/>
      <c r="II28" s="61"/>
      <c r="IJ28"/>
      <c r="IU28" s="61"/>
      <c r="IV28"/>
      <c r="JA28"/>
      <c r="JB28"/>
      <c r="JC28"/>
    </row>
    <row r="29" spans="1:263" x14ac:dyDescent="0.25">
      <c r="D29" s="13"/>
      <c r="E29" s="13"/>
      <c r="F29" s="76">
        <v>6</v>
      </c>
      <c r="G29" s="76">
        <v>3.9200000000000137</v>
      </c>
      <c r="H29" s="94">
        <v>87.969391071988582</v>
      </c>
      <c r="I29" s="94">
        <v>261.44157838907552</v>
      </c>
      <c r="J29" s="94">
        <v>1.7145212631587188</v>
      </c>
      <c r="K29" s="94">
        <v>24.073884074836336</v>
      </c>
      <c r="M29" s="49">
        <v>79.077493637570484</v>
      </c>
      <c r="N29" s="49">
        <v>23</v>
      </c>
      <c r="O29" s="22">
        <f t="shared" si="61"/>
        <v>0.3833333333333333</v>
      </c>
      <c r="P29" s="100">
        <f t="shared" si="62"/>
        <v>6.5510308704805311</v>
      </c>
      <c r="Q29" s="100">
        <f t="shared" si="63"/>
        <v>8.2727260652625131E-2</v>
      </c>
      <c r="R29" s="100">
        <f t="shared" si="64"/>
        <v>0.33594874771630873</v>
      </c>
      <c r="S29" s="100">
        <f t="shared" si="65"/>
        <v>0.39999999999999997</v>
      </c>
      <c r="T29" s="100">
        <f t="shared" si="66"/>
        <v>19.918180370246528</v>
      </c>
      <c r="W29" s="72"/>
      <c r="X29">
        <f t="shared" si="67"/>
        <v>-0.41642341436605079</v>
      </c>
      <c r="Y29">
        <f t="shared" si="68"/>
        <v>0.81630964596647804</v>
      </c>
      <c r="Z29" s="61"/>
      <c r="AA29" s="49">
        <v>96.604865301909101</v>
      </c>
      <c r="AB29" s="49">
        <v>23</v>
      </c>
      <c r="AC29" s="22">
        <f t="shared" si="69"/>
        <v>0.3833333333333333</v>
      </c>
      <c r="AD29" s="100">
        <f t="shared" si="70"/>
        <v>9.0360925359563282</v>
      </c>
      <c r="AE29" s="100">
        <f t="shared" si="71"/>
        <v>6.890213193587244E-2</v>
      </c>
      <c r="AF29" s="100">
        <f t="shared" si="72"/>
        <v>0.31650568176251742</v>
      </c>
      <c r="AG29" s="100">
        <f t="shared" si="73"/>
        <v>0.39999999999999997</v>
      </c>
      <c r="AH29" s="100">
        <f t="shared" si="74"/>
        <v>26.525774883875922</v>
      </c>
      <c r="AI29" s="88"/>
      <c r="AJ29" s="72"/>
      <c r="AL29">
        <f t="shared" si="4"/>
        <v>-0.41642341436605079</v>
      </c>
      <c r="AM29">
        <f t="shared" si="5"/>
        <v>0.95598066975268958</v>
      </c>
      <c r="AN29" s="61"/>
      <c r="AO29" s="49">
        <v>83.006023877788536</v>
      </c>
      <c r="AP29" s="49">
        <v>23</v>
      </c>
      <c r="AQ29" s="22">
        <f t="shared" si="75"/>
        <v>0.3833333333333333</v>
      </c>
      <c r="AR29" s="100">
        <f t="shared" si="76"/>
        <v>6.8351468937572895</v>
      </c>
      <c r="AS29" s="100">
        <f t="shared" si="77"/>
        <v>6.127101839218492E-2</v>
      </c>
      <c r="AT29" s="100">
        <f t="shared" si="78"/>
        <v>0.2656200703727471</v>
      </c>
      <c r="AU29" s="100">
        <f t="shared" si="79"/>
        <v>0.39999999999999997</v>
      </c>
      <c r="AV29" s="100">
        <f t="shared" si="80"/>
        <v>22.231745909839937</v>
      </c>
      <c r="AW29" s="88"/>
      <c r="AX29" s="72"/>
      <c r="AY29" s="72"/>
      <c r="AZ29">
        <f t="shared" si="8"/>
        <v>-0.41642341436605079</v>
      </c>
      <c r="BA29">
        <f t="shared" si="9"/>
        <v>0.83474785240240768</v>
      </c>
      <c r="BB29" s="61"/>
      <c r="BC29" s="49">
        <v>201.07523467597892</v>
      </c>
      <c r="BD29" s="49">
        <v>23</v>
      </c>
      <c r="BE29" s="22">
        <f t="shared" si="81"/>
        <v>0.3833333333333333</v>
      </c>
      <c r="BF29" s="100">
        <f t="shared" si="82"/>
        <v>19.223253793114619</v>
      </c>
      <c r="BG29" s="100">
        <f t="shared" si="83"/>
        <v>0.47751005454160106</v>
      </c>
      <c r="BH29" s="100">
        <f t="shared" si="84"/>
        <v>0.52500526911393897</v>
      </c>
      <c r="BI29" s="100">
        <f t="shared" si="85"/>
        <v>0.39999999999999997</v>
      </c>
      <c r="BJ29" s="100">
        <f t="shared" si="86"/>
        <v>58.812661177965303</v>
      </c>
      <c r="BK29" s="88"/>
      <c r="BL29" s="72"/>
      <c r="BN29">
        <f t="shared" si="12"/>
        <v>-0.41642341436605079</v>
      </c>
      <c r="BO29">
        <f t="shared" si="13"/>
        <v>1.2838268997110263</v>
      </c>
      <c r="BP29" s="61"/>
      <c r="BQ29" s="49">
        <v>171.85240760606177</v>
      </c>
      <c r="BR29" s="49">
        <v>23</v>
      </c>
      <c r="BS29" s="22">
        <f t="shared" si="87"/>
        <v>0.3833333333333333</v>
      </c>
      <c r="BT29" s="100">
        <f t="shared" si="88"/>
        <v>16.69604659536207</v>
      </c>
      <c r="BU29" s="100">
        <f t="shared" si="89"/>
        <v>0.38869326565017437</v>
      </c>
      <c r="BV29" s="100">
        <f t="shared" si="90"/>
        <v>0.4663860359379231</v>
      </c>
      <c r="BW29" s="100">
        <f t="shared" si="91"/>
        <v>0.39999999999999997</v>
      </c>
      <c r="BX29" s="100">
        <f t="shared" si="92"/>
        <v>49.455769524442559</v>
      </c>
      <c r="BY29" s="88"/>
      <c r="BZ29" s="72"/>
      <c r="CB29">
        <f t="shared" si="16"/>
        <v>-0.41642341436605079</v>
      </c>
      <c r="CC29">
        <f t="shared" si="17"/>
        <v>1.2226136480890455</v>
      </c>
      <c r="CD29" s="61"/>
      <c r="CE29" s="49">
        <v>240.60184953570078</v>
      </c>
      <c r="CF29" s="49">
        <v>23</v>
      </c>
      <c r="CG29" s="22">
        <f t="shared" si="93"/>
        <v>0.3833333333333333</v>
      </c>
      <c r="CH29" s="100">
        <f t="shared" si="94"/>
        <v>22.886126656111557</v>
      </c>
      <c r="CI29" s="100">
        <f t="shared" si="95"/>
        <v>0.35209648225517792</v>
      </c>
      <c r="CJ29" s="100">
        <f t="shared" si="96"/>
        <v>0.4722235481120286</v>
      </c>
      <c r="CK29" s="100">
        <f t="shared" si="97"/>
        <v>0.39999999999999997</v>
      </c>
      <c r="CL29" s="100">
        <f t="shared" si="98"/>
        <v>81.335539018540317</v>
      </c>
      <c r="CM29"/>
      <c r="CN29"/>
      <c r="CP29">
        <f t="shared" si="99"/>
        <v>-0.41642341436605079</v>
      </c>
      <c r="CQ29">
        <f t="shared" si="100"/>
        <v>1.3595722970774202</v>
      </c>
      <c r="CR29" s="61"/>
      <c r="CS29" s="49">
        <v>202.08908926510605</v>
      </c>
      <c r="CT29" s="49">
        <v>23</v>
      </c>
      <c r="CU29" s="22">
        <f t="shared" si="101"/>
        <v>0.3833333333333333</v>
      </c>
      <c r="CV29" s="100">
        <f t="shared" si="102"/>
        <v>19.264927479991044</v>
      </c>
      <c r="CW29" s="100">
        <f t="shared" si="103"/>
        <v>0.26403662008350809</v>
      </c>
      <c r="CX29" s="100">
        <f t="shared" si="104"/>
        <v>0.44500410051520728</v>
      </c>
      <c r="CY29" s="100">
        <f t="shared" si="105"/>
        <v>0.39999999999999997</v>
      </c>
      <c r="CZ29" s="100">
        <f t="shared" si="106"/>
        <v>70.215863832532193</v>
      </c>
      <c r="DA29" s="88"/>
      <c r="DB29" s="72"/>
      <c r="DD29">
        <f t="shared" si="22"/>
        <v>-0.41642341436605079</v>
      </c>
      <c r="DE29">
        <f t="shared" si="23"/>
        <v>1.2847673785138785</v>
      </c>
      <c r="DF29" s="61"/>
      <c r="DG29" s="49">
        <v>268.11937639790227</v>
      </c>
      <c r="DH29" s="49">
        <v>23</v>
      </c>
      <c r="DI29" s="22">
        <f t="shared" si="107"/>
        <v>0.3833333333333333</v>
      </c>
      <c r="DJ29" s="100">
        <f t="shared" si="108"/>
        <v>23.396106142923408</v>
      </c>
      <c r="DK29" s="100">
        <f t="shared" si="109"/>
        <v>0.22358039038087268</v>
      </c>
      <c r="DL29" s="100">
        <f t="shared" si="110"/>
        <v>0.36774849834668172</v>
      </c>
      <c r="DM29" s="100">
        <f t="shared" si="111"/>
        <v>0.39999999999999997</v>
      </c>
      <c r="DN29" s="100">
        <f t="shared" si="112"/>
        <v>90.392042912408968</v>
      </c>
      <c r="DQ29" s="72"/>
      <c r="DR29">
        <f t="shared" si="26"/>
        <v>-0.41642341436605079</v>
      </c>
      <c r="DS29">
        <f t="shared" si="27"/>
        <v>1.3691435829931038</v>
      </c>
      <c r="DT29" s="61"/>
      <c r="DU29" s="49">
        <v>274.13181136088531</v>
      </c>
      <c r="DV29" s="49">
        <v>23</v>
      </c>
      <c r="DW29" s="22">
        <f t="shared" si="113"/>
        <v>0.3833333333333333</v>
      </c>
      <c r="DX29" s="100">
        <f t="shared" si="114"/>
        <v>24.408495357571482</v>
      </c>
      <c r="DY29" s="100">
        <f t="shared" si="115"/>
        <v>0.20173129851702018</v>
      </c>
      <c r="DZ29" s="100">
        <f t="shared" si="116"/>
        <v>0.32508160657879642</v>
      </c>
      <c r="EA29" s="100">
        <f t="shared" si="117"/>
        <v>0.39999999999999997</v>
      </c>
      <c r="EB29" s="100">
        <f t="shared" si="118"/>
        <v>94.786449528624075</v>
      </c>
      <c r="EC29" s="88"/>
      <c r="ED29" s="72"/>
      <c r="EE29" s="72"/>
      <c r="EF29">
        <f t="shared" si="30"/>
        <v>-0.41642341436605079</v>
      </c>
      <c r="EG29">
        <f t="shared" si="31"/>
        <v>1.3875410085018065</v>
      </c>
      <c r="EH29" s="61"/>
      <c r="EI29" s="49">
        <v>158.63322476707077</v>
      </c>
      <c r="EJ29">
        <v>23</v>
      </c>
      <c r="EK29" s="22">
        <f t="shared" si="119"/>
        <v>0.3833333333333333</v>
      </c>
      <c r="EL29" s="100">
        <f t="shared" si="120"/>
        <v>19.79451269866119</v>
      </c>
      <c r="EM29" s="100">
        <f t="shared" si="121"/>
        <v>0.31726946966602221</v>
      </c>
      <c r="EN29" s="100">
        <f t="shared" si="122"/>
        <v>0.27640265480194481</v>
      </c>
      <c r="EO29" s="100">
        <f t="shared" si="123"/>
        <v>0.39999999999999997</v>
      </c>
      <c r="EP29" s="100">
        <f t="shared" si="124"/>
        <v>74.883868500288386</v>
      </c>
      <c r="EQ29" s="88"/>
      <c r="ER29" s="72"/>
      <c r="ES29" s="72"/>
      <c r="ET29">
        <f t="shared" si="125"/>
        <v>-0.41642341436605079</v>
      </c>
      <c r="EU29">
        <f t="shared" si="126"/>
        <v>1.2965448147577143</v>
      </c>
      <c r="EV29" s="61"/>
      <c r="EW29">
        <v>241.82328258461797</v>
      </c>
      <c r="EX29">
        <v>23</v>
      </c>
      <c r="EY29" s="22">
        <f t="shared" si="127"/>
        <v>0.3833333333333333</v>
      </c>
      <c r="EZ29" s="100">
        <f t="shared" si="128"/>
        <v>30.062939940155644</v>
      </c>
      <c r="FA29" s="100">
        <f t="shared" si="129"/>
        <v>0.28486916112903121</v>
      </c>
      <c r="FB29" s="100">
        <f t="shared" si="130"/>
        <v>0.36711131880605702</v>
      </c>
      <c r="FC29" s="100">
        <f t="shared" si="131"/>
        <v>0.39999999999999997</v>
      </c>
      <c r="FD29" s="100">
        <f t="shared" si="132"/>
        <v>104.38995574525214</v>
      </c>
      <c r="FG29" s="72"/>
      <c r="FH29">
        <f t="shared" si="133"/>
        <v>-0.41642341436605079</v>
      </c>
      <c r="FI29">
        <f t="shared" si="134"/>
        <v>1.4780314492167492</v>
      </c>
      <c r="FJ29" s="61"/>
      <c r="FK29">
        <v>240.22957769600313</v>
      </c>
      <c r="FL29">
        <v>23</v>
      </c>
      <c r="FM29" s="22">
        <f t="shared" si="135"/>
        <v>0.3833333333333333</v>
      </c>
      <c r="FN29" s="100">
        <f t="shared" si="136"/>
        <v>29.935895934603121</v>
      </c>
      <c r="FO29" s="100">
        <f t="shared" si="137"/>
        <v>0.30619793744312107</v>
      </c>
      <c r="FP29" s="100">
        <f t="shared" si="138"/>
        <v>0.39520497375390345</v>
      </c>
      <c r="FQ29" s="100">
        <f t="shared" si="171"/>
        <v>0.39999999999999997</v>
      </c>
      <c r="FR29" s="100">
        <f t="shared" si="172"/>
        <v>115.79264020579566</v>
      </c>
      <c r="FU29" s="72"/>
      <c r="FV29">
        <f t="shared" si="141"/>
        <v>-0.41642341436605079</v>
      </c>
      <c r="FW29">
        <f t="shared" si="142"/>
        <v>1.4761922604316504</v>
      </c>
      <c r="FX29" s="61"/>
      <c r="FY29" s="49">
        <v>229.54411340742328</v>
      </c>
      <c r="FZ29">
        <v>23</v>
      </c>
      <c r="GA29" s="22">
        <f t="shared" si="143"/>
        <v>0.3833333333333333</v>
      </c>
      <c r="GB29" s="100">
        <f t="shared" si="144"/>
        <v>21.697905366345758</v>
      </c>
      <c r="GC29" s="100">
        <f t="shared" si="145"/>
        <v>0.28700439363557345</v>
      </c>
      <c r="GD29" s="100">
        <f t="shared" si="146"/>
        <v>0.43821208228525865</v>
      </c>
      <c r="GE29" s="100">
        <f t="shared" si="147"/>
        <v>0.39999999999999997</v>
      </c>
      <c r="GF29" s="100">
        <f t="shared" si="148"/>
        <v>72.42224260145467</v>
      </c>
      <c r="GI29" s="72"/>
      <c r="GJ29">
        <f t="shared" si="40"/>
        <v>-0.41642341436605079</v>
      </c>
      <c r="GK29">
        <f t="shared" si="41"/>
        <v>1.3364178107266336</v>
      </c>
      <c r="GL29" s="61"/>
      <c r="GM29"/>
      <c r="GY29" s="61"/>
      <c r="GZ29">
        <v>746.79532001747305</v>
      </c>
      <c r="HA29">
        <v>92</v>
      </c>
      <c r="HB29" s="22">
        <f t="shared" si="153"/>
        <v>1.5333333333333332</v>
      </c>
      <c r="HC29" s="100">
        <f t="shared" si="154"/>
        <v>71.72573579142761</v>
      </c>
      <c r="HD29" s="100">
        <f t="shared" si="155"/>
        <v>0.65737271919228923</v>
      </c>
      <c r="HE29" s="100">
        <f t="shared" si="156"/>
        <v>0.61611678900241762</v>
      </c>
      <c r="HF29" s="52">
        <f t="shared" si="47"/>
        <v>68.815470487480837</v>
      </c>
      <c r="HG29" s="52">
        <f t="shared" si="48"/>
        <v>8.0267916437048132</v>
      </c>
      <c r="HH29" s="88">
        <f>(HF29*HE$2)/15.68</f>
        <v>34.302082509437469</v>
      </c>
      <c r="HI29">
        <f t="shared" si="49"/>
        <v>0.1856365769619116</v>
      </c>
      <c r="HJ29">
        <f t="shared" si="50"/>
        <v>1.8556750121082459</v>
      </c>
      <c r="HK29" s="61"/>
      <c r="HL29"/>
      <c r="HW29" s="61"/>
      <c r="HX29"/>
      <c r="II29" s="61"/>
      <c r="IJ29"/>
      <c r="IU29" s="61"/>
      <c r="IV29"/>
      <c r="JA29"/>
      <c r="JB29"/>
      <c r="JC29"/>
    </row>
    <row r="30" spans="1:263" x14ac:dyDescent="0.25">
      <c r="F30" s="76">
        <v>6</v>
      </c>
      <c r="G30" s="76">
        <v>3.8750000000000031</v>
      </c>
      <c r="H30" s="94">
        <v>88.174238468984015</v>
      </c>
      <c r="I30" s="94">
        <v>291.09793974613473</v>
      </c>
      <c r="J30" s="94">
        <v>1.9002174484143879</v>
      </c>
      <c r="K30" s="94">
        <v>26.598990451428914</v>
      </c>
      <c r="M30" s="49">
        <v>84.072885046250192</v>
      </c>
      <c r="N30" s="49">
        <v>24</v>
      </c>
      <c r="O30" s="22">
        <f t="shared" si="61"/>
        <v>0.4</v>
      </c>
      <c r="P30" s="100">
        <f t="shared" si="62"/>
        <v>6.9648649694515949</v>
      </c>
      <c r="Q30" s="100">
        <f t="shared" si="63"/>
        <v>8.6324098072304498E-2</v>
      </c>
      <c r="R30" s="100">
        <f t="shared" si="64"/>
        <v>0.33653587108769889</v>
      </c>
      <c r="S30" s="100">
        <f t="shared" si="65"/>
        <v>0.41666666666666669</v>
      </c>
      <c r="T30" s="100">
        <f t="shared" si="66"/>
        <v>23.548747201235386</v>
      </c>
      <c r="W30" s="72"/>
      <c r="X30">
        <f t="shared" si="67"/>
        <v>-0.3979400086720376</v>
      </c>
      <c r="Y30">
        <f t="shared" si="68"/>
        <v>0.84291270100542026</v>
      </c>
      <c r="Z30" s="61"/>
      <c r="AA30" s="49">
        <v>100.06123125366787</v>
      </c>
      <c r="AB30" s="49">
        <v>24</v>
      </c>
      <c r="AC30" s="22">
        <f t="shared" si="69"/>
        <v>0.4</v>
      </c>
      <c r="AD30" s="100">
        <f t="shared" si="70"/>
        <v>9.3593893231379539</v>
      </c>
      <c r="AE30" s="100">
        <f t="shared" si="71"/>
        <v>7.1897876802649502E-2</v>
      </c>
      <c r="AF30" s="100">
        <f t="shared" si="72"/>
        <v>0.31690230443517647</v>
      </c>
      <c r="AG30" s="100">
        <f t="shared" si="73"/>
        <v>0.41666666666666669</v>
      </c>
      <c r="AH30" s="100">
        <f t="shared" si="74"/>
        <v>33.654783186063966</v>
      </c>
      <c r="AI30" s="88"/>
      <c r="AJ30" s="72"/>
      <c r="AL30">
        <f t="shared" si="4"/>
        <v>-0.3979400086720376</v>
      </c>
      <c r="AM30">
        <f t="shared" si="5"/>
        <v>0.9712475130283309</v>
      </c>
      <c r="AN30" s="61"/>
      <c r="AO30" s="49">
        <v>89.005617800226517</v>
      </c>
      <c r="AP30" s="49">
        <v>24</v>
      </c>
      <c r="AQ30" s="22">
        <f t="shared" si="75"/>
        <v>0.4</v>
      </c>
      <c r="AR30" s="100">
        <f t="shared" si="76"/>
        <v>7.3291846014679267</v>
      </c>
      <c r="AS30" s="100">
        <f t="shared" si="77"/>
        <v>6.3934975713584266E-2</v>
      </c>
      <c r="AT30" s="100">
        <f t="shared" si="78"/>
        <v>0.2661444289125357</v>
      </c>
      <c r="AU30" s="100">
        <f t="shared" si="79"/>
        <v>0.41666666666666669</v>
      </c>
      <c r="AV30" s="100">
        <f t="shared" si="80"/>
        <v>17.281828740801902</v>
      </c>
      <c r="AW30" s="88"/>
      <c r="AX30" s="72"/>
      <c r="AY30" s="72"/>
      <c r="AZ30">
        <f t="shared" si="8"/>
        <v>-0.3979400086720376</v>
      </c>
      <c r="BA30">
        <f t="shared" si="9"/>
        <v>0.86505566048273186</v>
      </c>
      <c r="BB30" s="61"/>
      <c r="BC30" s="49">
        <v>210.58549332753194</v>
      </c>
      <c r="BD30" s="49">
        <v>24</v>
      </c>
      <c r="BE30" s="22">
        <f t="shared" si="81"/>
        <v>0.4</v>
      </c>
      <c r="BF30" s="100">
        <f t="shared" si="82"/>
        <v>20.132456341064238</v>
      </c>
      <c r="BG30" s="100">
        <f t="shared" si="83"/>
        <v>0.49827136126080113</v>
      </c>
      <c r="BH30" s="100">
        <f t="shared" si="84"/>
        <v>0.53415892962822153</v>
      </c>
      <c r="BI30" s="100">
        <f t="shared" si="85"/>
        <v>0.41666666666666669</v>
      </c>
      <c r="BJ30" s="100">
        <f t="shared" si="86"/>
        <v>64.546331574086807</v>
      </c>
      <c r="BK30" s="88"/>
      <c r="BL30" s="72"/>
      <c r="BN30">
        <f t="shared" si="12"/>
        <v>-0.3979400086720376</v>
      </c>
      <c r="BO30">
        <f t="shared" si="13"/>
        <v>1.3038967659611393</v>
      </c>
      <c r="BP30" s="61"/>
      <c r="BQ30" s="49">
        <v>180.36698700150203</v>
      </c>
      <c r="BR30" s="49">
        <v>24</v>
      </c>
      <c r="BS30" s="22">
        <f t="shared" si="87"/>
        <v>0.4</v>
      </c>
      <c r="BT30" s="100">
        <f t="shared" si="88"/>
        <v>17.523266977703489</v>
      </c>
      <c r="BU30" s="100">
        <f t="shared" si="89"/>
        <v>0.4055929728523559</v>
      </c>
      <c r="BV30" s="100">
        <f t="shared" si="90"/>
        <v>0.47354986876880695</v>
      </c>
      <c r="BW30" s="100">
        <f t="shared" si="91"/>
        <v>0.41666666666666669</v>
      </c>
      <c r="BX30" s="100">
        <f t="shared" si="92"/>
        <v>56.569914596685265</v>
      </c>
      <c r="BY30" s="88"/>
      <c r="BZ30" s="72"/>
      <c r="CB30">
        <f t="shared" si="16"/>
        <v>-0.3979400086720376</v>
      </c>
      <c r="CC30">
        <f t="shared" si="17"/>
        <v>1.2436150777521517</v>
      </c>
      <c r="CD30" s="61"/>
      <c r="CE30" s="49">
        <v>254.58299236201935</v>
      </c>
      <c r="CF30" s="49">
        <v>24</v>
      </c>
      <c r="CG30" s="22">
        <f t="shared" si="93"/>
        <v>0.4</v>
      </c>
      <c r="CH30" s="100">
        <f t="shared" si="94"/>
        <v>24.216017536575606</v>
      </c>
      <c r="CI30" s="100">
        <f t="shared" si="95"/>
        <v>0.36740502496192484</v>
      </c>
      <c r="CJ30" s="100">
        <f t="shared" si="96"/>
        <v>0.48282890026868203</v>
      </c>
      <c r="CK30" s="100">
        <f t="shared" si="97"/>
        <v>0.41666666666666669</v>
      </c>
      <c r="CL30" s="100">
        <f t="shared" si="98"/>
        <v>84.156896325231742</v>
      </c>
      <c r="CM30"/>
      <c r="CN30"/>
      <c r="CP30">
        <f t="shared" si="99"/>
        <v>-0.3979400086720376</v>
      </c>
      <c r="CQ30">
        <f t="shared" si="100"/>
        <v>1.3841027224527807</v>
      </c>
      <c r="CR30" s="61"/>
      <c r="CS30" s="49">
        <v>214.14948050368929</v>
      </c>
      <c r="CT30" s="49">
        <v>24</v>
      </c>
      <c r="CU30" s="22">
        <f t="shared" si="101"/>
        <v>0.4</v>
      </c>
      <c r="CV30" s="100">
        <f t="shared" si="102"/>
        <v>20.414631125232535</v>
      </c>
      <c r="CW30" s="100">
        <f t="shared" si="103"/>
        <v>0.27551647313061717</v>
      </c>
      <c r="CX30" s="100">
        <f t="shared" si="104"/>
        <v>0.45092018248379323</v>
      </c>
      <c r="CY30" s="100">
        <f t="shared" si="105"/>
        <v>0.41666666666666669</v>
      </c>
      <c r="CZ30" s="100">
        <f t="shared" si="106"/>
        <v>74.310245414210257</v>
      </c>
      <c r="DA30" s="88"/>
      <c r="DB30" s="72"/>
      <c r="DD30">
        <f t="shared" si="22"/>
        <v>-0.3979400086720376</v>
      </c>
      <c r="DE30">
        <f t="shared" si="23"/>
        <v>1.3099415370034022</v>
      </c>
      <c r="DF30" s="61"/>
      <c r="DG30" s="49">
        <v>286.14157335137446</v>
      </c>
      <c r="DH30" s="49">
        <v>24</v>
      </c>
      <c r="DI30" s="22">
        <f t="shared" si="107"/>
        <v>0.4</v>
      </c>
      <c r="DJ30" s="100">
        <f t="shared" si="108"/>
        <v>24.968723678130406</v>
      </c>
      <c r="DK30" s="100">
        <f t="shared" si="109"/>
        <v>0.23330127691917155</v>
      </c>
      <c r="DL30" s="100">
        <f t="shared" si="110"/>
        <v>0.37437373662837098</v>
      </c>
      <c r="DM30" s="100">
        <f t="shared" si="111"/>
        <v>0.41666666666666669</v>
      </c>
      <c r="DN30" s="100">
        <f t="shared" si="112"/>
        <v>89.003694283671479</v>
      </c>
      <c r="DQ30" s="72"/>
      <c r="DR30">
        <f t="shared" si="26"/>
        <v>-0.3979400086720376</v>
      </c>
      <c r="DS30">
        <f t="shared" si="27"/>
        <v>1.3973963431638479</v>
      </c>
      <c r="DT30" s="61"/>
      <c r="DU30" s="49">
        <v>291.13914199227833</v>
      </c>
      <c r="DV30" s="49">
        <v>24</v>
      </c>
      <c r="DW30" s="22">
        <f t="shared" si="113"/>
        <v>0.4</v>
      </c>
      <c r="DX30" s="100">
        <f t="shared" si="114"/>
        <v>25.922815598991928</v>
      </c>
      <c r="DY30" s="100">
        <f t="shared" si="115"/>
        <v>0.21050222453949935</v>
      </c>
      <c r="DZ30" s="100">
        <f t="shared" si="116"/>
        <v>0.33080684762590995</v>
      </c>
      <c r="EA30" s="100">
        <f t="shared" si="117"/>
        <v>0.41666666666666669</v>
      </c>
      <c r="EB30" s="100">
        <f t="shared" si="118"/>
        <v>100.09120069172545</v>
      </c>
      <c r="EC30" s="88"/>
      <c r="ED30" s="72"/>
      <c r="EE30" s="72"/>
      <c r="EF30">
        <f t="shared" si="30"/>
        <v>-0.3979400086720376</v>
      </c>
      <c r="EG30">
        <f t="shared" si="31"/>
        <v>1.413682170527879</v>
      </c>
      <c r="EH30" s="61"/>
      <c r="EI30" s="49">
        <v>168.60679108505684</v>
      </c>
      <c r="EJ30">
        <v>24</v>
      </c>
      <c r="EK30" s="22">
        <f t="shared" si="119"/>
        <v>0.4</v>
      </c>
      <c r="EL30" s="100">
        <f t="shared" si="120"/>
        <v>21.039030582113408</v>
      </c>
      <c r="EM30" s="100">
        <f t="shared" si="121"/>
        <v>0.33106379443411016</v>
      </c>
      <c r="EN30" s="100">
        <f t="shared" si="122"/>
        <v>0.28247149776333963</v>
      </c>
      <c r="EO30" s="100">
        <f t="shared" si="123"/>
        <v>0.41666666666666669</v>
      </c>
      <c r="EP30" s="100">
        <f t="shared" si="124"/>
        <v>73.018002404159517</v>
      </c>
      <c r="EQ30" s="88"/>
      <c r="ER30" s="72"/>
      <c r="ES30" s="72"/>
      <c r="ET30">
        <f t="shared" si="125"/>
        <v>-0.3979400086720376</v>
      </c>
      <c r="EU30">
        <f t="shared" si="126"/>
        <v>1.3230257249047914</v>
      </c>
      <c r="EV30" s="61"/>
      <c r="EW30">
        <v>256.35570990325141</v>
      </c>
      <c r="EX30">
        <v>24</v>
      </c>
      <c r="EY30" s="22">
        <f t="shared" si="127"/>
        <v>0.4</v>
      </c>
      <c r="EZ30" s="100">
        <f t="shared" si="128"/>
        <v>31.869579420834597</v>
      </c>
      <c r="FA30" s="100">
        <f t="shared" si="129"/>
        <v>0.2972547768302935</v>
      </c>
      <c r="FB30" s="100">
        <f t="shared" si="130"/>
        <v>0.37559862243975506</v>
      </c>
      <c r="FC30" s="100">
        <f t="shared" si="131"/>
        <v>0.41666666666666669</v>
      </c>
      <c r="FD30" s="100">
        <f t="shared" si="132"/>
        <v>104.38649586767684</v>
      </c>
      <c r="FG30" s="72"/>
      <c r="FH30">
        <f t="shared" si="133"/>
        <v>-0.3979400086720376</v>
      </c>
      <c r="FI30">
        <f t="shared" si="134"/>
        <v>1.5033763321773419</v>
      </c>
      <c r="FJ30" s="61"/>
      <c r="FK30">
        <v>255.23714463220279</v>
      </c>
      <c r="FL30">
        <v>24</v>
      </c>
      <c r="FM30" s="22">
        <f t="shared" si="135"/>
        <v>0.4</v>
      </c>
      <c r="FN30" s="100">
        <f t="shared" si="136"/>
        <v>31.806044341566491</v>
      </c>
      <c r="FO30" s="100">
        <f t="shared" si="137"/>
        <v>0.31951089124499593</v>
      </c>
      <c r="FP30" s="100">
        <f t="shared" si="138"/>
        <v>0.40497449430204679</v>
      </c>
      <c r="FQ30" s="100">
        <f t="shared" si="171"/>
        <v>0.41666666666666669</v>
      </c>
      <c r="FR30" s="100">
        <f t="shared" si="172"/>
        <v>121.6272039116141</v>
      </c>
      <c r="FU30" s="72"/>
      <c r="FV30">
        <f t="shared" si="141"/>
        <v>-0.3979400086720376</v>
      </c>
      <c r="FW30">
        <f t="shared" si="142"/>
        <v>1.5025096600708079</v>
      </c>
      <c r="FX30" s="61"/>
      <c r="FY30" s="49">
        <v>243.56210706922371</v>
      </c>
      <c r="FZ30">
        <v>24</v>
      </c>
      <c r="GA30" s="22">
        <f t="shared" si="143"/>
        <v>0.4</v>
      </c>
      <c r="GB30" s="100">
        <f t="shared" si="144"/>
        <v>23.022971365141021</v>
      </c>
      <c r="GC30" s="100">
        <f t="shared" si="145"/>
        <v>0.29948284553277232</v>
      </c>
      <c r="GD30" s="100">
        <f t="shared" si="146"/>
        <v>0.44740024284540031</v>
      </c>
      <c r="GE30" s="100">
        <f t="shared" si="147"/>
        <v>0.41666666666666669</v>
      </c>
      <c r="GF30" s="100">
        <f t="shared" si="148"/>
        <v>68.106570156382048</v>
      </c>
      <c r="GI30" s="72"/>
      <c r="GJ30">
        <f t="shared" si="40"/>
        <v>-0.3979400086720376</v>
      </c>
      <c r="GK30">
        <f t="shared" si="41"/>
        <v>1.3621613733427622</v>
      </c>
      <c r="GL30" s="61"/>
      <c r="GM30"/>
      <c r="GY30" s="61"/>
      <c r="GZ30">
        <v>794.30472741889184</v>
      </c>
      <c r="HA30">
        <v>96</v>
      </c>
      <c r="HB30" s="22">
        <f t="shared" si="153"/>
        <v>1.6</v>
      </c>
      <c r="HC30" s="100">
        <f t="shared" si="154"/>
        <v>76.288762783618367</v>
      </c>
      <c r="HD30" s="100">
        <f t="shared" si="155"/>
        <v>0.68595414176586711</v>
      </c>
      <c r="HE30" s="100">
        <f t="shared" si="156"/>
        <v>0.63071434235617962</v>
      </c>
      <c r="HF30" s="52">
        <f t="shared" si="47"/>
        <v>69.206188480601099</v>
      </c>
      <c r="HG30" s="52">
        <f t="shared" si="48"/>
        <v>7.9474764198600685</v>
      </c>
      <c r="HH30" s="88">
        <f>(HF30*HE$2)/15.68</f>
        <v>34.496841634718336</v>
      </c>
      <c r="HI30">
        <f t="shared" si="49"/>
        <v>0.20411998265592479</v>
      </c>
      <c r="HJ30">
        <f t="shared" si="50"/>
        <v>1.8824605717625307</v>
      </c>
      <c r="HK30" s="61"/>
      <c r="HL30"/>
      <c r="HW30" s="61"/>
      <c r="HX30"/>
      <c r="II30" s="61"/>
      <c r="IJ30"/>
      <c r="IU30" s="61"/>
      <c r="IV30"/>
      <c r="JA30"/>
      <c r="JB30"/>
      <c r="JC30"/>
    </row>
    <row r="31" spans="1:263" x14ac:dyDescent="0.25">
      <c r="F31" s="76">
        <v>5</v>
      </c>
      <c r="G31" s="76">
        <v>3.9609999999999999</v>
      </c>
      <c r="H31" s="94">
        <v>57.844084650441616</v>
      </c>
      <c r="I31" s="94">
        <v>226.02435098385385</v>
      </c>
      <c r="J31" s="94">
        <v>1.208226350101868</v>
      </c>
      <c r="K31" s="94">
        <v>20.957604098351524</v>
      </c>
      <c r="M31" s="49">
        <v>87.091905479212016</v>
      </c>
      <c r="N31" s="49">
        <v>25</v>
      </c>
      <c r="O31" s="22">
        <f t="shared" si="61"/>
        <v>0.41666666666666669</v>
      </c>
      <c r="P31" s="100">
        <f t="shared" si="62"/>
        <v>7.2149702161554163</v>
      </c>
      <c r="Q31" s="100">
        <f t="shared" si="63"/>
        <v>8.992093549198385E-2</v>
      </c>
      <c r="R31" s="100">
        <f t="shared" si="64"/>
        <v>0.33689070563616219</v>
      </c>
      <c r="S31" s="100">
        <f t="shared" si="65"/>
        <v>0.43333333333333335</v>
      </c>
      <c r="T31" s="100">
        <f t="shared" si="66"/>
        <v>23.497760045043229</v>
      </c>
      <c r="W31" s="72"/>
      <c r="X31">
        <f t="shared" si="67"/>
        <v>-0.38021124171160603</v>
      </c>
      <c r="Y31">
        <f t="shared" si="68"/>
        <v>0.85823454263865362</v>
      </c>
      <c r="Z31" s="61"/>
      <c r="AA31" s="49">
        <v>106.05776727802636</v>
      </c>
      <c r="AB31" s="49">
        <v>25</v>
      </c>
      <c r="AC31" s="22">
        <f t="shared" si="69"/>
        <v>0.41666666666666669</v>
      </c>
      <c r="AD31" s="100">
        <f t="shared" si="70"/>
        <v>9.9202850320855269</v>
      </c>
      <c r="AE31" s="100">
        <f t="shared" si="71"/>
        <v>7.4893621669426563E-2</v>
      </c>
      <c r="AF31" s="100">
        <f t="shared" si="72"/>
        <v>0.31759041506289143</v>
      </c>
      <c r="AG31" s="100">
        <f t="shared" si="73"/>
        <v>0.43333333333333335</v>
      </c>
      <c r="AH31" s="100">
        <f t="shared" si="74"/>
        <v>33.585388088085637</v>
      </c>
      <c r="AI31" s="88"/>
      <c r="AJ31" s="72"/>
      <c r="AL31">
        <f t="shared" si="4"/>
        <v>-0.38021124171160603</v>
      </c>
      <c r="AM31">
        <f t="shared" si="5"/>
        <v>0.99652415059001953</v>
      </c>
      <c r="AN31" s="61"/>
      <c r="AO31" s="49">
        <v>92.005434622091755</v>
      </c>
      <c r="AP31" s="49">
        <v>25</v>
      </c>
      <c r="AQ31" s="22">
        <f t="shared" si="75"/>
        <v>0.41666666666666669</v>
      </c>
      <c r="AR31" s="100">
        <f t="shared" si="76"/>
        <v>7.5762050907519551</v>
      </c>
      <c r="AS31" s="100">
        <f t="shared" si="77"/>
        <v>6.6598933034983612E-2</v>
      </c>
      <c r="AT31" s="100">
        <f t="shared" si="78"/>
        <v>0.26640660991823067</v>
      </c>
      <c r="AU31" s="100">
        <f t="shared" si="79"/>
        <v>0.43333333333333335</v>
      </c>
      <c r="AV31" s="100">
        <f t="shared" si="80"/>
        <v>20.987670828326038</v>
      </c>
      <c r="AW31" s="88"/>
      <c r="AX31" s="72"/>
      <c r="AY31" s="72"/>
      <c r="AZ31">
        <f t="shared" si="8"/>
        <v>-0.38021124171160603</v>
      </c>
      <c r="BA31">
        <f t="shared" si="9"/>
        <v>0.87945172267107186</v>
      </c>
      <c r="BB31" s="61"/>
      <c r="BC31" s="49">
        <v>221.58124920669619</v>
      </c>
      <c r="BD31" s="49">
        <v>25</v>
      </c>
      <c r="BE31" s="22">
        <f t="shared" si="81"/>
        <v>0.41666666666666669</v>
      </c>
      <c r="BF31" s="100">
        <f t="shared" si="82"/>
        <v>21.183675832380132</v>
      </c>
      <c r="BG31" s="100">
        <f t="shared" si="83"/>
        <v>0.51903266798000125</v>
      </c>
      <c r="BH31" s="100">
        <f t="shared" si="84"/>
        <v>0.54474238693507004</v>
      </c>
      <c r="BI31" s="100">
        <f t="shared" si="85"/>
        <v>0.43333333333333335</v>
      </c>
      <c r="BJ31" s="100">
        <f t="shared" si="86"/>
        <v>65.980314581174312</v>
      </c>
      <c r="BK31" s="88"/>
      <c r="BL31" s="72"/>
      <c r="BN31">
        <f t="shared" si="12"/>
        <v>-0.38021124171160603</v>
      </c>
      <c r="BO31">
        <f t="shared" si="13"/>
        <v>1.3260013219285209</v>
      </c>
      <c r="BP31" s="61"/>
      <c r="BQ31" s="49">
        <v>188.82068212989805</v>
      </c>
      <c r="BR31" s="49">
        <v>25</v>
      </c>
      <c r="BS31" s="22">
        <f t="shared" si="87"/>
        <v>0.41666666666666669</v>
      </c>
      <c r="BT31" s="100">
        <f t="shared" si="88"/>
        <v>18.344572246176824</v>
      </c>
      <c r="BU31" s="100">
        <f t="shared" si="89"/>
        <v>0.42249268005453738</v>
      </c>
      <c r="BV31" s="100">
        <f t="shared" si="90"/>
        <v>0.48066247596764505</v>
      </c>
      <c r="BW31" s="100">
        <f t="shared" si="91"/>
        <v>0.43333333333333335</v>
      </c>
      <c r="BX31" s="100">
        <f t="shared" si="92"/>
        <v>61.038412500678994</v>
      </c>
      <c r="BY31" s="88"/>
      <c r="BZ31" s="72"/>
      <c r="CB31">
        <f t="shared" si="16"/>
        <v>-0.38021124171160603</v>
      </c>
      <c r="CC31">
        <f t="shared" si="17"/>
        <v>1.2635075894476013</v>
      </c>
      <c r="CD31" s="61"/>
      <c r="CE31" s="49">
        <v>269.10453359243132</v>
      </c>
      <c r="CF31" s="49">
        <v>25</v>
      </c>
      <c r="CG31" s="22">
        <f t="shared" si="93"/>
        <v>0.41666666666666669</v>
      </c>
      <c r="CH31" s="100">
        <f t="shared" si="94"/>
        <v>25.597311290062905</v>
      </c>
      <c r="CI31" s="100">
        <f t="shared" si="95"/>
        <v>0.38271356766867171</v>
      </c>
      <c r="CJ31" s="100">
        <f t="shared" si="96"/>
        <v>0.49384416994434627</v>
      </c>
      <c r="CK31" s="100">
        <f t="shared" si="97"/>
        <v>0.43333333333333335</v>
      </c>
      <c r="CL31" s="100">
        <f t="shared" si="98"/>
        <v>81.336469118491422</v>
      </c>
      <c r="CM31"/>
      <c r="CN31"/>
      <c r="CP31">
        <f t="shared" si="99"/>
        <v>-0.38021124171160603</v>
      </c>
      <c r="CQ31">
        <f t="shared" si="100"/>
        <v>1.40819434995195</v>
      </c>
      <c r="CR31" s="61"/>
      <c r="CS31" s="49">
        <v>226.64123631854818</v>
      </c>
      <c r="CT31" s="49">
        <v>25</v>
      </c>
      <c r="CU31" s="22">
        <f t="shared" si="101"/>
        <v>0.41666666666666669</v>
      </c>
      <c r="CV31" s="100">
        <f t="shared" si="102"/>
        <v>21.605456274408787</v>
      </c>
      <c r="CW31" s="100">
        <f t="shared" si="103"/>
        <v>0.28699632617772625</v>
      </c>
      <c r="CX31" s="100">
        <f t="shared" si="104"/>
        <v>0.45704786523224666</v>
      </c>
      <c r="CY31" s="100">
        <f t="shared" si="105"/>
        <v>0.43333333333333335</v>
      </c>
      <c r="CZ31" s="100">
        <f t="shared" si="106"/>
        <v>75.790781619484576</v>
      </c>
      <c r="DA31" s="88"/>
      <c r="DB31" s="72"/>
      <c r="DD31">
        <f t="shared" si="22"/>
        <v>-0.38021124171160603</v>
      </c>
      <c r="DE31">
        <f t="shared" si="23"/>
        <v>1.3345634423836785</v>
      </c>
      <c r="DF31" s="61"/>
      <c r="DG31" s="49">
        <v>302.64913679044253</v>
      </c>
      <c r="DH31" s="49">
        <v>25</v>
      </c>
      <c r="DI31" s="22">
        <f t="shared" si="107"/>
        <v>0.41666666666666669</v>
      </c>
      <c r="DJ31" s="100">
        <f t="shared" si="108"/>
        <v>26.409174240003711</v>
      </c>
      <c r="DK31" s="100">
        <f t="shared" si="109"/>
        <v>0.24302216345747035</v>
      </c>
      <c r="DL31" s="100">
        <f t="shared" si="110"/>
        <v>0.38044217220902071</v>
      </c>
      <c r="DM31" s="100">
        <f t="shared" si="111"/>
        <v>0.43333333333333335</v>
      </c>
      <c r="DN31" s="100">
        <f t="shared" si="112"/>
        <v>92.85514257458567</v>
      </c>
      <c r="DQ31" s="72"/>
      <c r="DR31">
        <f t="shared" si="26"/>
        <v>-0.38021124171160603</v>
      </c>
      <c r="DS31">
        <f t="shared" si="27"/>
        <v>1.4217548219333003</v>
      </c>
      <c r="DT31" s="61"/>
      <c r="DU31" s="49">
        <v>309.61669851608457</v>
      </c>
      <c r="DV31" s="49">
        <v>25</v>
      </c>
      <c r="DW31" s="22">
        <f t="shared" si="113"/>
        <v>0.41666666666666669</v>
      </c>
      <c r="DX31" s="100">
        <f t="shared" si="114"/>
        <v>27.568043675192289</v>
      </c>
      <c r="DY31" s="100">
        <f t="shared" si="115"/>
        <v>0.21927315056197849</v>
      </c>
      <c r="DZ31" s="100">
        <f t="shared" si="116"/>
        <v>0.33702701629042603</v>
      </c>
      <c r="EA31" s="100">
        <f t="shared" si="117"/>
        <v>0.43333333333333335</v>
      </c>
      <c r="EB31" s="100">
        <f t="shared" si="118"/>
        <v>98.83402607153306</v>
      </c>
      <c r="EC31" s="88"/>
      <c r="ED31" s="72"/>
      <c r="EE31" s="72"/>
      <c r="EF31">
        <f t="shared" si="30"/>
        <v>-0.38021124171160603</v>
      </c>
      <c r="EG31">
        <f t="shared" si="31"/>
        <v>1.4404059481437088</v>
      </c>
      <c r="EH31" s="61"/>
      <c r="EI31" s="49">
        <v>178.63720217244784</v>
      </c>
      <c r="EJ31">
        <v>25</v>
      </c>
      <c r="EK31" s="22">
        <f t="shared" si="119"/>
        <v>0.41666666666666669</v>
      </c>
      <c r="EL31" s="100">
        <f t="shared" si="120"/>
        <v>22.290641648670807</v>
      </c>
      <c r="EM31" s="100">
        <f t="shared" si="121"/>
        <v>0.34485811920219805</v>
      </c>
      <c r="EN31" s="100">
        <f t="shared" si="122"/>
        <v>0.28857493035573473</v>
      </c>
      <c r="EO31" s="100">
        <f t="shared" si="123"/>
        <v>0.43333333333333335</v>
      </c>
      <c r="EP31" s="100">
        <f t="shared" si="124"/>
        <v>71.144815028983842</v>
      </c>
      <c r="EQ31" s="88"/>
      <c r="ES31" s="72"/>
      <c r="ET31">
        <f t="shared" si="125"/>
        <v>-0.38021124171160603</v>
      </c>
      <c r="EU31">
        <f t="shared" si="126"/>
        <v>1.3481225700713664</v>
      </c>
      <c r="EV31" s="61"/>
      <c r="EW31">
        <v>269.81336141859248</v>
      </c>
      <c r="EX31">
        <v>25</v>
      </c>
      <c r="EY31" s="22">
        <f t="shared" si="127"/>
        <v>0.41666666666666669</v>
      </c>
      <c r="EZ31" s="100">
        <f t="shared" si="128"/>
        <v>33.542605131664054</v>
      </c>
      <c r="FA31" s="100">
        <f t="shared" si="129"/>
        <v>0.30964039253155573</v>
      </c>
      <c r="FB31" s="100">
        <f t="shared" si="130"/>
        <v>0.3834582299301531</v>
      </c>
      <c r="FC31" s="100">
        <f t="shared" si="131"/>
        <v>0.43333333333333335</v>
      </c>
      <c r="FD31" s="100">
        <f t="shared" si="132"/>
        <v>123.20128240302483</v>
      </c>
      <c r="FG31" s="72"/>
      <c r="FH31">
        <f t="shared" si="133"/>
        <v>-0.38021124171160603</v>
      </c>
      <c r="FI31">
        <f t="shared" si="134"/>
        <v>1.5255967896466192</v>
      </c>
      <c r="FJ31" s="61"/>
      <c r="FK31">
        <v>271.20333700011878</v>
      </c>
      <c r="FL31">
        <v>25</v>
      </c>
      <c r="FM31" s="22">
        <f t="shared" si="135"/>
        <v>0.41666666666666669</v>
      </c>
      <c r="FN31" s="100">
        <f t="shared" si="136"/>
        <v>33.795650608129648</v>
      </c>
      <c r="FO31" s="100">
        <f t="shared" si="137"/>
        <v>0.33282384504687074</v>
      </c>
      <c r="FP31" s="100">
        <f t="shared" si="138"/>
        <v>0.41536805410271793</v>
      </c>
      <c r="FQ31" s="100">
        <f t="shared" si="171"/>
        <v>0.43333333333333335</v>
      </c>
      <c r="FR31" s="100">
        <f t="shared" si="172"/>
        <v>121.77856344132496</v>
      </c>
      <c r="FU31" s="72"/>
      <c r="FV31">
        <f t="shared" si="141"/>
        <v>-0.38021124171160603</v>
      </c>
      <c r="FW31">
        <f t="shared" si="142"/>
        <v>1.5288608115666344</v>
      </c>
      <c r="FX31" s="61"/>
      <c r="FY31" s="49">
        <v>255.08282968479082</v>
      </c>
      <c r="FZ31">
        <v>25</v>
      </c>
      <c r="GA31" s="22">
        <f t="shared" si="143"/>
        <v>0.41666666666666669</v>
      </c>
      <c r="GB31" s="100">
        <f t="shared" si="144"/>
        <v>24.111980119727583</v>
      </c>
      <c r="GC31" s="100">
        <f t="shared" si="145"/>
        <v>0.31196129742997114</v>
      </c>
      <c r="GD31" s="100">
        <f t="shared" si="146"/>
        <v>0.45495155523107661</v>
      </c>
      <c r="GE31" s="100">
        <f t="shared" si="147"/>
        <v>0.43333333333333335</v>
      </c>
      <c r="GF31" s="100">
        <f t="shared" si="148"/>
        <v>72.361850370153192</v>
      </c>
      <c r="GI31" s="72"/>
      <c r="GJ31">
        <f t="shared" si="40"/>
        <v>-0.38021124171160603</v>
      </c>
      <c r="GK31">
        <f t="shared" si="41"/>
        <v>1.382232876895898</v>
      </c>
      <c r="GL31" s="61"/>
      <c r="GM31"/>
      <c r="GY31" s="61"/>
      <c r="GZ31">
        <v>842.32787559239659</v>
      </c>
      <c r="HA31">
        <v>100</v>
      </c>
      <c r="HB31" s="22">
        <f t="shared" si="153"/>
        <v>1.6666666666666667</v>
      </c>
      <c r="HC31" s="100">
        <f t="shared" si="154"/>
        <v>80.901131856425067</v>
      </c>
      <c r="HD31" s="100">
        <f t="shared" si="155"/>
        <v>0.71453556433944498</v>
      </c>
      <c r="HE31" s="100">
        <f t="shared" si="156"/>
        <v>0.64546974567567927</v>
      </c>
      <c r="HF31" s="52">
        <f t="shared" si="47"/>
        <v>69.885709373308146</v>
      </c>
      <c r="HG31" s="52"/>
      <c r="HH31" s="88">
        <f>(HF31*HE$2)/15.68</f>
        <v>34.835558809263617</v>
      </c>
      <c r="HI31">
        <f t="shared" si="49"/>
        <v>0.22184874961635639</v>
      </c>
      <c r="HJ31">
        <f t="shared" si="50"/>
        <v>1.9079545977007901</v>
      </c>
      <c r="HK31" s="61"/>
      <c r="HL31"/>
      <c r="HW31" s="61"/>
      <c r="HX31"/>
      <c r="II31" s="61"/>
      <c r="IJ31"/>
      <c r="IU31" s="61"/>
      <c r="IV31"/>
      <c r="JA31"/>
      <c r="JB31"/>
      <c r="JC31"/>
    </row>
    <row r="32" spans="1:263" x14ac:dyDescent="0.25">
      <c r="F32" s="76">
        <v>7</v>
      </c>
      <c r="G32" s="76">
        <v>3.8249999999999997</v>
      </c>
      <c r="H32" s="94">
        <v>69.285054344716343</v>
      </c>
      <c r="I32" s="94">
        <v>234.06706734596133</v>
      </c>
      <c r="J32" s="94">
        <v>1.3456470044495368</v>
      </c>
      <c r="K32" s="94">
        <v>21.203293566752421</v>
      </c>
      <c r="M32" s="49">
        <v>93.548115961787275</v>
      </c>
      <c r="N32" s="49">
        <v>26</v>
      </c>
      <c r="O32" s="22">
        <f t="shared" si="61"/>
        <v>0.43333333333333335</v>
      </c>
      <c r="P32" s="100">
        <f t="shared" si="62"/>
        <v>7.7498232094927744</v>
      </c>
      <c r="Q32" s="100">
        <f t="shared" si="63"/>
        <v>9.3517772911663202E-2</v>
      </c>
      <c r="R32" s="100">
        <f t="shared" si="64"/>
        <v>0.33764952346540134</v>
      </c>
      <c r="S32" s="100">
        <f t="shared" si="65"/>
        <v>0.45</v>
      </c>
      <c r="T32" s="100">
        <f t="shared" si="66"/>
        <v>18.670804591196667</v>
      </c>
      <c r="W32" s="72"/>
      <c r="X32">
        <f t="shared" si="67"/>
        <v>-0.36317790241282566</v>
      </c>
      <c r="Y32">
        <f t="shared" si="68"/>
        <v>0.88929179540727998</v>
      </c>
      <c r="Z32" s="61"/>
      <c r="AA32" s="49">
        <v>112.05467415507485</v>
      </c>
      <c r="AB32" s="49">
        <v>26</v>
      </c>
      <c r="AC32" s="22">
        <f t="shared" si="69"/>
        <v>0.43333333333333335</v>
      </c>
      <c r="AD32" s="100">
        <f t="shared" si="70"/>
        <v>10.481215429340086</v>
      </c>
      <c r="AE32" s="100">
        <f t="shared" si="71"/>
        <v>7.7889366536203625E-2</v>
      </c>
      <c r="AF32" s="100">
        <f t="shared" si="72"/>
        <v>0.31827856824645467</v>
      </c>
      <c r="AG32" s="100">
        <f t="shared" si="73"/>
        <v>0.45</v>
      </c>
      <c r="AH32" s="100">
        <f t="shared" si="74"/>
        <v>30.816310274205659</v>
      </c>
      <c r="AI32" s="88"/>
      <c r="AJ32" s="72"/>
      <c r="AL32">
        <f t="shared" si="4"/>
        <v>-0.36317790241282566</v>
      </c>
      <c r="AM32">
        <f t="shared" si="5"/>
        <v>1.0204116474996807</v>
      </c>
      <c r="AN32" s="61"/>
      <c r="AO32" s="49">
        <v>96.00130207450313</v>
      </c>
      <c r="AP32" s="49">
        <v>26</v>
      </c>
      <c r="AQ32" s="22">
        <f t="shared" si="75"/>
        <v>0.43333333333333335</v>
      </c>
      <c r="AR32" s="100">
        <f t="shared" si="76"/>
        <v>7.9052455594946567</v>
      </c>
      <c r="AS32" s="100">
        <f t="shared" si="77"/>
        <v>6.9262890356382958E-2</v>
      </c>
      <c r="AT32" s="100">
        <f t="shared" si="78"/>
        <v>0.26675584475805852</v>
      </c>
      <c r="AU32" s="100">
        <f t="shared" si="79"/>
        <v>0.45</v>
      </c>
      <c r="AV32" s="100">
        <f t="shared" si="80"/>
        <v>24.711993087157143</v>
      </c>
      <c r="AW32" s="88"/>
      <c r="AX32" s="72"/>
      <c r="AY32" s="72"/>
      <c r="AZ32">
        <f t="shared" si="8"/>
        <v>-0.36317790241282566</v>
      </c>
      <c r="BA32">
        <f t="shared" si="9"/>
        <v>0.89791536490417223</v>
      </c>
      <c r="BB32" s="61"/>
      <c r="BC32" s="49">
        <v>233.09064760303019</v>
      </c>
      <c r="BD32" s="49">
        <v>26</v>
      </c>
      <c r="BE32" s="22">
        <f t="shared" si="81"/>
        <v>0.43333333333333335</v>
      </c>
      <c r="BF32" s="100">
        <f t="shared" si="82"/>
        <v>22.284000726867131</v>
      </c>
      <c r="BG32" s="100">
        <f t="shared" si="83"/>
        <v>0.53979397469920121</v>
      </c>
      <c r="BH32" s="100">
        <f t="shared" si="84"/>
        <v>0.55582022713939139</v>
      </c>
      <c r="BI32" s="100">
        <f t="shared" si="85"/>
        <v>0.45</v>
      </c>
      <c r="BJ32" s="100">
        <f t="shared" si="86"/>
        <v>66.020627478667123</v>
      </c>
      <c r="BK32" s="88"/>
      <c r="BL32" s="72"/>
      <c r="BN32">
        <f t="shared" si="12"/>
        <v>-0.36317790241282566</v>
      </c>
      <c r="BO32">
        <f t="shared" si="13"/>
        <v>1.3479931639533709</v>
      </c>
      <c r="BP32" s="61"/>
      <c r="BQ32" s="49">
        <v>199.77612469962472</v>
      </c>
      <c r="BR32" s="49">
        <v>26</v>
      </c>
      <c r="BS32" s="22">
        <f t="shared" si="87"/>
        <v>0.43333333333333335</v>
      </c>
      <c r="BT32" s="100">
        <f t="shared" si="88"/>
        <v>19.408930797592998</v>
      </c>
      <c r="BU32" s="100">
        <f t="shared" si="89"/>
        <v>0.43939238725671892</v>
      </c>
      <c r="BV32" s="100">
        <f t="shared" si="90"/>
        <v>0.48987995524793682</v>
      </c>
      <c r="BW32" s="100">
        <f t="shared" si="91"/>
        <v>0.45</v>
      </c>
      <c r="BX32" s="100">
        <f t="shared" si="92"/>
        <v>62.585744927306642</v>
      </c>
      <c r="BY32" s="88"/>
      <c r="BZ32" s="72"/>
      <c r="CB32">
        <f t="shared" si="16"/>
        <v>-0.36317790241282566</v>
      </c>
      <c r="CC32">
        <f t="shared" si="17"/>
        <v>1.2880016115606852</v>
      </c>
      <c r="CD32" s="61"/>
      <c r="CE32" s="49">
        <v>284.07437406425805</v>
      </c>
      <c r="CF32" s="49">
        <v>26</v>
      </c>
      <c r="CG32" s="22">
        <f t="shared" si="93"/>
        <v>0.43333333333333335</v>
      </c>
      <c r="CH32" s="100">
        <f t="shared" si="94"/>
        <v>27.02124741408333</v>
      </c>
      <c r="CI32" s="100">
        <f t="shared" si="95"/>
        <v>0.39802211037541857</v>
      </c>
      <c r="CJ32" s="100">
        <f t="shared" si="96"/>
        <v>0.50519949560726618</v>
      </c>
      <c r="CK32" s="100">
        <f t="shared" si="97"/>
        <v>0.45</v>
      </c>
      <c r="CL32" s="100">
        <f t="shared" si="98"/>
        <v>72.814092002068293</v>
      </c>
      <c r="CM32"/>
      <c r="CN32"/>
      <c r="CP32">
        <f t="shared" si="99"/>
        <v>-0.36317790241282566</v>
      </c>
      <c r="CQ32">
        <f t="shared" si="100"/>
        <v>1.431705394003119</v>
      </c>
      <c r="CR32" s="61"/>
      <c r="CS32" s="49">
        <v>240.13329631685815</v>
      </c>
      <c r="CT32" s="49">
        <v>26</v>
      </c>
      <c r="CU32" s="22">
        <f t="shared" si="101"/>
        <v>0.43333333333333335</v>
      </c>
      <c r="CV32" s="100">
        <f t="shared" si="102"/>
        <v>22.89163930570621</v>
      </c>
      <c r="CW32" s="100">
        <f t="shared" si="103"/>
        <v>0.29847617922483527</v>
      </c>
      <c r="CX32" s="100">
        <f t="shared" si="104"/>
        <v>0.46366623534114698</v>
      </c>
      <c r="CY32" s="100">
        <f t="shared" si="105"/>
        <v>0.45</v>
      </c>
      <c r="CZ32" s="100">
        <f t="shared" si="106"/>
        <v>74.36361478326512</v>
      </c>
      <c r="DA32" s="88"/>
      <c r="DB32" s="72"/>
      <c r="DD32">
        <f t="shared" si="22"/>
        <v>-0.36317790241282566</v>
      </c>
      <c r="DE32">
        <f t="shared" si="23"/>
        <v>1.3596768942879172</v>
      </c>
      <c r="DF32" s="61"/>
      <c r="DG32" s="49">
        <v>320.14098456773695</v>
      </c>
      <c r="DH32" s="49">
        <v>26</v>
      </c>
      <c r="DI32" s="22">
        <f t="shared" si="107"/>
        <v>0.43333333333333335</v>
      </c>
      <c r="DJ32" s="100">
        <f t="shared" si="108"/>
        <v>27.935513487586121</v>
      </c>
      <c r="DK32" s="100">
        <f t="shared" si="109"/>
        <v>0.25274304999576913</v>
      </c>
      <c r="DL32" s="100">
        <f t="shared" si="110"/>
        <v>0.38687244593262926</v>
      </c>
      <c r="DM32" s="100">
        <f t="shared" si="111"/>
        <v>0.45</v>
      </c>
      <c r="DN32" s="100">
        <f t="shared" si="112"/>
        <v>92.895096007671242</v>
      </c>
      <c r="DP32" s="72"/>
      <c r="DQ32" s="72"/>
      <c r="DR32">
        <f t="shared" si="26"/>
        <v>-0.36317790241282566</v>
      </c>
      <c r="DS32">
        <f t="shared" si="27"/>
        <v>1.4461566586127976</v>
      </c>
      <c r="DT32" s="61"/>
      <c r="DU32" s="49">
        <v>328.60995115790394</v>
      </c>
      <c r="DV32" s="49">
        <v>26</v>
      </c>
      <c r="DW32" s="22">
        <f t="shared" si="113"/>
        <v>0.43333333333333335</v>
      </c>
      <c r="DX32" s="100">
        <f t="shared" si="114"/>
        <v>29.259188955382776</v>
      </c>
      <c r="DY32" s="100">
        <f t="shared" si="115"/>
        <v>0.22804407658445763</v>
      </c>
      <c r="DZ32" s="100">
        <f t="shared" si="116"/>
        <v>0.34342078565964268</v>
      </c>
      <c r="EA32" s="100">
        <f t="shared" si="117"/>
        <v>0.45</v>
      </c>
      <c r="EB32" s="100">
        <f t="shared" si="118"/>
        <v>98.981937636556509</v>
      </c>
      <c r="EC32" s="88"/>
      <c r="ED32" s="72"/>
      <c r="EE32" s="72"/>
      <c r="EF32">
        <f t="shared" si="30"/>
        <v>-0.36317790241282566</v>
      </c>
      <c r="EG32">
        <f t="shared" si="31"/>
        <v>1.4662622836114516</v>
      </c>
      <c r="EH32" s="61"/>
      <c r="EI32" s="49">
        <v>188.11233346062133</v>
      </c>
      <c r="EJ32">
        <v>26</v>
      </c>
      <c r="EK32" s="22">
        <f t="shared" si="119"/>
        <v>0.43333333333333335</v>
      </c>
      <c r="EL32" s="100">
        <f t="shared" si="120"/>
        <v>23.472963995585392</v>
      </c>
      <c r="EM32" s="100">
        <f t="shared" si="121"/>
        <v>0.35865244397028601</v>
      </c>
      <c r="EN32" s="100">
        <f t="shared" si="122"/>
        <v>0.29434047920688372</v>
      </c>
      <c r="EO32" s="100">
        <f t="shared" si="123"/>
        <v>0.45</v>
      </c>
      <c r="EP32" s="100">
        <f t="shared" si="124"/>
        <v>71.358035727344685</v>
      </c>
      <c r="ES32" s="72"/>
      <c r="ET32">
        <f t="shared" si="125"/>
        <v>-0.36317790241282566</v>
      </c>
      <c r="EU32">
        <f t="shared" si="126"/>
        <v>1.3705679326174081</v>
      </c>
      <c r="EV32" s="61"/>
      <c r="EW32">
        <v>284.3448610402516</v>
      </c>
      <c r="EX32">
        <v>26</v>
      </c>
      <c r="EY32" s="22">
        <f t="shared" si="127"/>
        <v>0.43333333333333335</v>
      </c>
      <c r="EZ32" s="100">
        <f t="shared" si="128"/>
        <v>35.349129283090491</v>
      </c>
      <c r="FA32" s="100">
        <f t="shared" si="129"/>
        <v>0.32202600823281796</v>
      </c>
      <c r="FB32" s="100">
        <f t="shared" si="130"/>
        <v>0.39194499176544889</v>
      </c>
      <c r="FC32" s="100">
        <f t="shared" si="131"/>
        <v>0.45</v>
      </c>
      <c r="FD32" s="100">
        <f t="shared" si="132"/>
        <v>137.92736465125788</v>
      </c>
      <c r="FF32" s="72"/>
      <c r="FG32" s="72"/>
      <c r="FH32">
        <f t="shared" si="133"/>
        <v>-0.36317790241282566</v>
      </c>
      <c r="FI32">
        <f t="shared" si="134"/>
        <v>1.5483787207579165</v>
      </c>
      <c r="FJ32" s="61"/>
      <c r="FK32">
        <v>287.77161083053346</v>
      </c>
      <c r="FL32">
        <v>26</v>
      </c>
      <c r="FM32" s="22">
        <f t="shared" si="135"/>
        <v>0.43333333333333335</v>
      </c>
      <c r="FN32" s="100">
        <f t="shared" si="136"/>
        <v>35.860284471953626</v>
      </c>
      <c r="FO32" s="100">
        <f t="shared" si="137"/>
        <v>0.3461367988487456</v>
      </c>
      <c r="FP32" s="100">
        <f t="shared" si="138"/>
        <v>0.42615355266631738</v>
      </c>
      <c r="FQ32" s="100">
        <f t="shared" si="171"/>
        <v>0.45</v>
      </c>
      <c r="FR32" s="100">
        <f t="shared" si="172"/>
        <v>121.62730322551606</v>
      </c>
      <c r="FU32" s="72"/>
      <c r="FV32">
        <f t="shared" si="141"/>
        <v>-0.36317790241282566</v>
      </c>
      <c r="FW32">
        <f t="shared" si="142"/>
        <v>1.5546137304049061</v>
      </c>
      <c r="FX32" s="61"/>
      <c r="FY32" s="49">
        <v>267.57896030891516</v>
      </c>
      <c r="FZ32">
        <v>26</v>
      </c>
      <c r="GA32" s="22">
        <f t="shared" si="143"/>
        <v>0.43333333333333335</v>
      </c>
      <c r="GB32" s="100">
        <f t="shared" si="144"/>
        <v>25.293190370353756</v>
      </c>
      <c r="GC32" s="100">
        <f t="shared" si="145"/>
        <v>0.32443974932717001</v>
      </c>
      <c r="GD32" s="100">
        <f t="shared" si="146"/>
        <v>0.46314220343117091</v>
      </c>
      <c r="GE32" s="100">
        <f t="shared" si="147"/>
        <v>0.45</v>
      </c>
      <c r="GF32" s="100">
        <f t="shared" si="148"/>
        <v>76.650286765700898</v>
      </c>
      <c r="GI32" s="72"/>
      <c r="GJ32">
        <f t="shared" si="40"/>
        <v>-0.36317790241282566</v>
      </c>
      <c r="GK32">
        <f t="shared" si="41"/>
        <v>1.403003612770739</v>
      </c>
      <c r="GL32" s="61"/>
      <c r="GM32"/>
      <c r="GY32" s="61"/>
      <c r="GZ32">
        <v>890.37969428777967</v>
      </c>
      <c r="HA32">
        <v>104</v>
      </c>
      <c r="HB32" s="22">
        <f t="shared" si="153"/>
        <v>1.7333333333333334</v>
      </c>
      <c r="HC32" s="100">
        <f t="shared" si="154"/>
        <v>85.516254581031845</v>
      </c>
      <c r="HD32" s="100">
        <f t="shared" si="155"/>
        <v>0.74311698691302275</v>
      </c>
      <c r="HE32" s="100">
        <f t="shared" si="156"/>
        <v>0.66023395818678299</v>
      </c>
      <c r="HF32" s="52">
        <f t="shared" si="47"/>
        <v>70.265852003249108</v>
      </c>
      <c r="HG32" s="52"/>
      <c r="HH32" s="88">
        <f>(HF32*HE$2)/15.68</f>
        <v>35.025046489362552</v>
      </c>
      <c r="HI32">
        <f t="shared" si="49"/>
        <v>0.23888208891513674</v>
      </c>
      <c r="HJ32">
        <f t="shared" si="50"/>
        <v>1.9320486714990051</v>
      </c>
      <c r="HK32" s="61"/>
      <c r="HL32"/>
      <c r="HW32" s="61"/>
      <c r="HX32"/>
      <c r="II32" s="61"/>
      <c r="IJ32"/>
      <c r="IU32" s="61"/>
      <c r="IV32"/>
      <c r="JA32"/>
      <c r="JB32"/>
      <c r="JC32"/>
    </row>
    <row r="33" spans="6:263" x14ac:dyDescent="0.25">
      <c r="F33" s="76">
        <v>6</v>
      </c>
      <c r="G33" s="76">
        <v>4.2240000000000002</v>
      </c>
      <c r="H33" s="94">
        <v>66.229855810660922</v>
      </c>
      <c r="I33" s="94">
        <v>211.93974999827461</v>
      </c>
      <c r="J33" s="94">
        <v>1.2519135058006092</v>
      </c>
      <c r="K33" s="94">
        <v>20.512914080644087</v>
      </c>
      <c r="M33" s="49">
        <v>96.546620862669243</v>
      </c>
      <c r="N33" s="49">
        <v>27</v>
      </c>
      <c r="O33" s="22">
        <f t="shared" si="61"/>
        <v>0.45</v>
      </c>
      <c r="P33" s="100">
        <f t="shared" si="62"/>
        <v>7.9982288843235239</v>
      </c>
      <c r="Q33" s="100">
        <f t="shared" si="63"/>
        <v>9.7114610331342568E-2</v>
      </c>
      <c r="R33" s="100">
        <f t="shared" si="64"/>
        <v>0.33800194676169731</v>
      </c>
      <c r="S33" s="100">
        <f t="shared" si="65"/>
        <v>0.46666666666666673</v>
      </c>
      <c r="T33" s="100">
        <f t="shared" si="66"/>
        <v>23.5413272709452</v>
      </c>
      <c r="W33" s="72"/>
      <c r="X33">
        <f t="shared" si="67"/>
        <v>-0.34678748622465633</v>
      </c>
      <c r="Y33">
        <f t="shared" si="68"/>
        <v>0.90299382812663298</v>
      </c>
      <c r="Z33" s="61"/>
      <c r="AA33" s="49">
        <v>118.02648007968381</v>
      </c>
      <c r="AB33" s="49">
        <v>27</v>
      </c>
      <c r="AC33" s="22">
        <f t="shared" si="69"/>
        <v>0.45</v>
      </c>
      <c r="AD33" s="100">
        <f t="shared" si="70"/>
        <v>11.039797968355048</v>
      </c>
      <c r="AE33" s="100">
        <f t="shared" si="71"/>
        <v>8.0885111402980686E-2</v>
      </c>
      <c r="AF33" s="100">
        <f t="shared" si="72"/>
        <v>0.31896384106174047</v>
      </c>
      <c r="AG33" s="100">
        <f t="shared" si="73"/>
        <v>0.46666666666666673</v>
      </c>
      <c r="AH33" s="100">
        <f t="shared" si="74"/>
        <v>25.357299874564692</v>
      </c>
      <c r="AI33" s="88"/>
      <c r="AJ33" s="72"/>
      <c r="AL33">
        <f t="shared" si="4"/>
        <v>-0.34678748622465633</v>
      </c>
      <c r="AM33">
        <f t="shared" si="5"/>
        <v>1.0429611257454072</v>
      </c>
      <c r="AN33" s="61"/>
      <c r="AO33" s="49">
        <v>100.50124377339814</v>
      </c>
      <c r="AP33" s="49">
        <v>27</v>
      </c>
      <c r="AQ33" s="22">
        <f t="shared" si="75"/>
        <v>0.45</v>
      </c>
      <c r="AR33" s="100">
        <f t="shared" si="76"/>
        <v>8.275794118362823</v>
      </c>
      <c r="AS33" s="100">
        <f t="shared" si="77"/>
        <v>7.1926847677782305E-2</v>
      </c>
      <c r="AT33" s="100">
        <f t="shared" si="78"/>
        <v>0.26714913518552252</v>
      </c>
      <c r="AU33" s="100">
        <f t="shared" si="79"/>
        <v>0.46666666666666673</v>
      </c>
      <c r="AV33" s="100">
        <f t="shared" si="80"/>
        <v>25.946790117863497</v>
      </c>
      <c r="AW33" s="88"/>
      <c r="AX33" s="72"/>
      <c r="AY33" s="72"/>
      <c r="AZ33">
        <f t="shared" si="8"/>
        <v>-0.34678748622465633</v>
      </c>
      <c r="BA33">
        <f t="shared" si="9"/>
        <v>0.91780967793725254</v>
      </c>
      <c r="BB33" s="61"/>
      <c r="BC33" s="49">
        <v>244.58638555733228</v>
      </c>
      <c r="BD33" s="49">
        <v>27</v>
      </c>
      <c r="BE33" s="22">
        <f t="shared" si="81"/>
        <v>0.45</v>
      </c>
      <c r="BF33" s="100">
        <f t="shared" si="82"/>
        <v>23.383019651752608</v>
      </c>
      <c r="BG33" s="100">
        <f t="shared" si="83"/>
        <v>0.56055528141840127</v>
      </c>
      <c r="BH33" s="100">
        <f t="shared" si="84"/>
        <v>0.56688491911573968</v>
      </c>
      <c r="BI33" s="100">
        <f t="shared" si="85"/>
        <v>0.46666666666666673</v>
      </c>
      <c r="BJ33" s="100">
        <f t="shared" si="86"/>
        <v>66.019313504285662</v>
      </c>
      <c r="BK33" s="88"/>
      <c r="BL33" s="72"/>
      <c r="BN33">
        <f t="shared" si="12"/>
        <v>-0.34678748622465633</v>
      </c>
      <c r="BO33">
        <f t="shared" si="13"/>
        <v>1.3689005946535542</v>
      </c>
      <c r="BP33" s="61"/>
      <c r="BQ33" s="49">
        <v>209.76296145888102</v>
      </c>
      <c r="BR33" s="49">
        <v>27</v>
      </c>
      <c r="BS33" s="22">
        <f t="shared" si="87"/>
        <v>0.45</v>
      </c>
      <c r="BT33" s="100">
        <f t="shared" si="88"/>
        <v>20.379185996199457</v>
      </c>
      <c r="BU33" s="100">
        <f t="shared" si="89"/>
        <v>0.4562920944589004</v>
      </c>
      <c r="BV33" s="100">
        <f t="shared" si="90"/>
        <v>0.49828248762563149</v>
      </c>
      <c r="BW33" s="100">
        <f t="shared" si="91"/>
        <v>0.46666666666666673</v>
      </c>
      <c r="BX33" s="100">
        <f t="shared" si="92"/>
        <v>61.136894830147362</v>
      </c>
      <c r="BY33" s="88"/>
      <c r="BZ33" s="72"/>
      <c r="CB33">
        <f t="shared" si="16"/>
        <v>-0.34678748622465633</v>
      </c>
      <c r="CC33">
        <f t="shared" si="17"/>
        <v>1.3091868330355212</v>
      </c>
      <c r="CD33" s="61"/>
      <c r="CE33" s="49">
        <v>297.60754358718799</v>
      </c>
      <c r="CF33" s="49">
        <v>27</v>
      </c>
      <c r="CG33" s="22">
        <f t="shared" si="93"/>
        <v>0.45</v>
      </c>
      <c r="CH33" s="100">
        <f t="shared" si="94"/>
        <v>28.308526927345952</v>
      </c>
      <c r="CI33" s="100">
        <f t="shared" si="95"/>
        <v>0.41333065308216543</v>
      </c>
      <c r="CJ33" s="100">
        <f t="shared" si="96"/>
        <v>0.51546503901593421</v>
      </c>
      <c r="CK33" s="100">
        <f t="shared" si="97"/>
        <v>0.46666666666666673</v>
      </c>
      <c r="CL33" s="100">
        <f t="shared" si="98"/>
        <v>75.595567762065258</v>
      </c>
      <c r="CM33"/>
      <c r="CN33"/>
      <c r="CP33">
        <f t="shared" si="99"/>
        <v>-0.34678748622465633</v>
      </c>
      <c r="CQ33">
        <f t="shared" si="100"/>
        <v>1.4519172708497421</v>
      </c>
      <c r="CR33" s="61"/>
      <c r="CS33" s="49">
        <v>253.1427462914946</v>
      </c>
      <c r="CT33" s="49">
        <v>27</v>
      </c>
      <c r="CU33" s="22">
        <f t="shared" si="101"/>
        <v>0.45</v>
      </c>
      <c r="CV33" s="100">
        <f t="shared" si="102"/>
        <v>24.131815661724939</v>
      </c>
      <c r="CW33" s="100">
        <f t="shared" si="103"/>
        <v>0.30995603227194429</v>
      </c>
      <c r="CX33" s="100">
        <f t="shared" si="104"/>
        <v>0.47004786682337818</v>
      </c>
      <c r="CY33" s="100">
        <f t="shared" si="105"/>
        <v>0.46666666666666673</v>
      </c>
      <c r="CZ33" s="100">
        <f t="shared" si="106"/>
        <v>75.747776443836884</v>
      </c>
      <c r="DA33" s="88"/>
      <c r="DB33" s="72"/>
      <c r="DD33">
        <f t="shared" si="22"/>
        <v>-0.34678748622465633</v>
      </c>
      <c r="DE33">
        <f t="shared" si="23"/>
        <v>1.3825899991654411</v>
      </c>
      <c r="DF33" s="61"/>
      <c r="DG33" s="49">
        <v>338.11980125393427</v>
      </c>
      <c r="DH33" s="49">
        <v>27</v>
      </c>
      <c r="DI33" s="22">
        <f t="shared" si="107"/>
        <v>0.45</v>
      </c>
      <c r="DJ33" s="100">
        <f t="shared" si="108"/>
        <v>29.504345659156566</v>
      </c>
      <c r="DK33" s="100">
        <f t="shared" si="109"/>
        <v>0.26246393653406797</v>
      </c>
      <c r="DL33" s="100">
        <f t="shared" si="110"/>
        <v>0.39348173695726862</v>
      </c>
      <c r="DM33" s="100">
        <f t="shared" si="111"/>
        <v>0.46666666666666673</v>
      </c>
      <c r="DN33" s="100">
        <f t="shared" si="112"/>
        <v>91.59361789430973</v>
      </c>
      <c r="DO33" s="88"/>
      <c r="DP33" s="72"/>
      <c r="DQ33" s="72"/>
      <c r="DR33">
        <f t="shared" si="26"/>
        <v>-0.34678748622465633</v>
      </c>
      <c r="DS33">
        <f t="shared" si="27"/>
        <v>1.4698859873949885</v>
      </c>
      <c r="DT33" s="61"/>
      <c r="DU33" s="49">
        <v>346.61686340973085</v>
      </c>
      <c r="DV33" s="49">
        <v>27</v>
      </c>
      <c r="DW33" s="22">
        <f t="shared" si="113"/>
        <v>0.45</v>
      </c>
      <c r="DX33" s="100">
        <f t="shared" si="114"/>
        <v>30.862511210910057</v>
      </c>
      <c r="DY33" s="100">
        <f t="shared" si="115"/>
        <v>0.23681500260693678</v>
      </c>
      <c r="DZ33" s="100">
        <f t="shared" si="116"/>
        <v>0.34948251959016524</v>
      </c>
      <c r="EA33" s="100">
        <f t="shared" si="117"/>
        <v>0.46666666666666673</v>
      </c>
      <c r="EB33" s="100">
        <f t="shared" si="118"/>
        <v>105.61795174012505</v>
      </c>
      <c r="EC33" s="88"/>
      <c r="EE33" s="72"/>
      <c r="EF33">
        <f t="shared" si="30"/>
        <v>-0.34678748622465633</v>
      </c>
      <c r="EG33">
        <f t="shared" si="31"/>
        <v>1.4894312606989353</v>
      </c>
      <c r="EH33" s="61"/>
      <c r="EI33" s="49">
        <v>197.64235376052372</v>
      </c>
      <c r="EJ33">
        <v>27</v>
      </c>
      <c r="EK33" s="22">
        <f t="shared" si="119"/>
        <v>0.45</v>
      </c>
      <c r="EL33" s="100">
        <f t="shared" si="120"/>
        <v>24.662135482970267</v>
      </c>
      <c r="EM33" s="100">
        <f t="shared" si="121"/>
        <v>0.3724467687383739</v>
      </c>
      <c r="EN33" s="100">
        <f t="shared" si="122"/>
        <v>0.30013942762463403</v>
      </c>
      <c r="EO33" s="100">
        <f t="shared" si="123"/>
        <v>0.46666666666666673</v>
      </c>
      <c r="EP33" s="100">
        <f t="shared" si="124"/>
        <v>80.722234685988653</v>
      </c>
      <c r="ES33" s="72"/>
      <c r="ET33">
        <f t="shared" si="125"/>
        <v>-0.34678748622465633</v>
      </c>
      <c r="EU33">
        <f t="shared" si="126"/>
        <v>1.3920306792473942</v>
      </c>
      <c r="EV33" s="61"/>
      <c r="EW33">
        <v>302.8473212693155</v>
      </c>
      <c r="EX33">
        <v>27</v>
      </c>
      <c r="EY33" s="22">
        <f t="shared" si="127"/>
        <v>0.45</v>
      </c>
      <c r="EZ33" s="100">
        <f t="shared" si="128"/>
        <v>37.649314545098214</v>
      </c>
      <c r="FA33" s="100">
        <f t="shared" si="129"/>
        <v>0.33441162393408019</v>
      </c>
      <c r="FB33" s="100">
        <f t="shared" si="130"/>
        <v>0.40275089462609048</v>
      </c>
      <c r="FC33" s="100">
        <f t="shared" si="131"/>
        <v>0.46666666666666673</v>
      </c>
      <c r="FD33" s="100">
        <f t="shared" si="132"/>
        <v>134.46679573948626</v>
      </c>
      <c r="FE33" s="88"/>
      <c r="FF33" s="72"/>
      <c r="FG33" s="72"/>
      <c r="FH33">
        <f t="shared" si="133"/>
        <v>-0.34678748622465633</v>
      </c>
      <c r="FI33">
        <f t="shared" si="134"/>
        <v>1.5757570737109203</v>
      </c>
      <c r="FJ33" s="61"/>
      <c r="FK33">
        <v>303.77829086358361</v>
      </c>
      <c r="FL33">
        <v>27</v>
      </c>
      <c r="FM33" s="22">
        <f t="shared" si="135"/>
        <v>0.45</v>
      </c>
      <c r="FN33" s="100">
        <f t="shared" si="136"/>
        <v>37.854936056173813</v>
      </c>
      <c r="FO33" s="100">
        <f t="shared" si="137"/>
        <v>0.3594497526506204</v>
      </c>
      <c r="FP33" s="100">
        <f t="shared" si="138"/>
        <v>0.43657346884295239</v>
      </c>
      <c r="FQ33" s="100">
        <f t="shared" si="171"/>
        <v>0.46666666666666673</v>
      </c>
      <c r="FR33" s="100">
        <f t="shared" si="172"/>
        <v>119.84172372087957</v>
      </c>
      <c r="FU33" s="72"/>
      <c r="FV33">
        <f t="shared" si="141"/>
        <v>-0.34678748622465633</v>
      </c>
      <c r="FW33">
        <f t="shared" si="142"/>
        <v>1.5781225169190414</v>
      </c>
      <c r="FX33" s="61"/>
      <c r="FY33" s="49">
        <v>280.6002494653203</v>
      </c>
      <c r="FZ33">
        <v>27</v>
      </c>
      <c r="GA33" s="22">
        <f t="shared" si="143"/>
        <v>0.45</v>
      </c>
      <c r="GB33" s="100">
        <f t="shared" si="144"/>
        <v>26.524041798732689</v>
      </c>
      <c r="GC33" s="100">
        <f t="shared" si="145"/>
        <v>0.33691820122436883</v>
      </c>
      <c r="GD33" s="100">
        <f t="shared" si="146"/>
        <v>0.47167706928683978</v>
      </c>
      <c r="GE33" s="100">
        <f t="shared" si="147"/>
        <v>0.46666666666666673</v>
      </c>
      <c r="GF33" s="100">
        <f t="shared" si="148"/>
        <v>82.046169494567266</v>
      </c>
      <c r="GH33" s="12"/>
      <c r="GI33" s="72"/>
      <c r="GJ33">
        <f t="shared" si="40"/>
        <v>-0.34678748622465633</v>
      </c>
      <c r="GK33">
        <f t="shared" si="41"/>
        <v>1.4236397036369195</v>
      </c>
      <c r="GL33" s="61"/>
      <c r="GM33"/>
      <c r="GY33" s="61"/>
      <c r="GZ33">
        <v>939.34618219269942</v>
      </c>
      <c r="HA33">
        <v>108</v>
      </c>
      <c r="HB33" s="22">
        <f t="shared" si="153"/>
        <v>1.8</v>
      </c>
      <c r="HC33" s="100">
        <f t="shared" si="154"/>
        <v>90.219226439532818</v>
      </c>
      <c r="HD33" s="100">
        <f t="shared" si="155"/>
        <v>0.77169840948660051</v>
      </c>
      <c r="HE33" s="100">
        <f t="shared" si="156"/>
        <v>0.67527920835584876</v>
      </c>
      <c r="HF33" s="52"/>
      <c r="HH33" s="88"/>
      <c r="HI33">
        <f t="shared" si="49"/>
        <v>0.25527250510330607</v>
      </c>
      <c r="HJ33">
        <f t="shared" si="50"/>
        <v>1.9552990990365466</v>
      </c>
      <c r="HK33" s="61"/>
      <c r="HL33"/>
      <c r="HW33" s="61"/>
      <c r="HX33"/>
      <c r="II33" s="61"/>
      <c r="IJ33"/>
      <c r="IU33" s="61"/>
      <c r="IV33"/>
      <c r="JA33"/>
      <c r="JB33"/>
      <c r="JC33"/>
    </row>
    <row r="34" spans="6:263" x14ac:dyDescent="0.25">
      <c r="F34" s="76">
        <v>7</v>
      </c>
      <c r="G34" s="76">
        <v>7.6560000000000077</v>
      </c>
      <c r="H34" s="94">
        <v>65.754960739075159</v>
      </c>
      <c r="I34" s="94">
        <v>168.47083084659377</v>
      </c>
      <c r="J34" s="94">
        <v>1.335635766677755</v>
      </c>
      <c r="K34" s="94">
        <v>24.256328920777566</v>
      </c>
      <c r="M34" s="49">
        <v>101.06062536913177</v>
      </c>
      <c r="N34" s="49">
        <v>28</v>
      </c>
      <c r="O34" s="22">
        <f t="shared" si="61"/>
        <v>0.46666666666666667</v>
      </c>
      <c r="P34" s="100">
        <f t="shared" si="62"/>
        <v>8.3721833625326632</v>
      </c>
      <c r="Q34" s="100">
        <f t="shared" si="63"/>
        <v>0.10071144775102192</v>
      </c>
      <c r="R34" s="100">
        <f t="shared" si="64"/>
        <v>0.33853249128313356</v>
      </c>
      <c r="S34" s="100">
        <f t="shared" si="65"/>
        <v>0.48333333333333334</v>
      </c>
      <c r="T34" s="100">
        <f t="shared" si="66"/>
        <v>23.47087919419581</v>
      </c>
      <c r="W34" s="72"/>
      <c r="X34">
        <f t="shared" si="67"/>
        <v>-0.33099321904142442</v>
      </c>
      <c r="Y34">
        <f t="shared" si="68"/>
        <v>0.9228387314277664</v>
      </c>
      <c r="Z34" s="61"/>
      <c r="AA34" s="49">
        <v>123.03657992645927</v>
      </c>
      <c r="AB34" s="49">
        <v>28</v>
      </c>
      <c r="AC34" s="22">
        <f t="shared" si="69"/>
        <v>0.46666666666666667</v>
      </c>
      <c r="AD34" s="100">
        <f t="shared" si="70"/>
        <v>11.508425771813608</v>
      </c>
      <c r="AE34" s="100">
        <f t="shared" si="71"/>
        <v>8.3880856269757761E-2</v>
      </c>
      <c r="AF34" s="100">
        <f t="shared" si="72"/>
        <v>0.31953875680250732</v>
      </c>
      <c r="AG34" s="100">
        <f t="shared" si="73"/>
        <v>0.48333333333333334</v>
      </c>
      <c r="AH34" s="100">
        <f t="shared" si="74"/>
        <v>25.247890510335036</v>
      </c>
      <c r="AI34" s="88"/>
      <c r="AJ34" s="72"/>
      <c r="AL34">
        <f t="shared" si="4"/>
        <v>-0.33099321904142442</v>
      </c>
      <c r="AM34">
        <f t="shared" si="5"/>
        <v>1.0610159209041277</v>
      </c>
      <c r="AN34" s="61"/>
      <c r="AO34" s="49">
        <v>106.00471687618433</v>
      </c>
      <c r="AP34" s="49">
        <v>28</v>
      </c>
      <c r="AQ34" s="22">
        <f t="shared" si="75"/>
        <v>0.46666666666666667</v>
      </c>
      <c r="AR34" s="100">
        <f t="shared" si="76"/>
        <v>8.7289786623998946</v>
      </c>
      <c r="AS34" s="100">
        <f t="shared" si="77"/>
        <v>7.4590804999181651E-2</v>
      </c>
      <c r="AT34" s="100">
        <f t="shared" si="78"/>
        <v>0.26763013325926716</v>
      </c>
      <c r="AU34" s="100">
        <f t="shared" si="79"/>
        <v>0.48333333333333334</v>
      </c>
      <c r="AV34" s="100">
        <f t="shared" si="80"/>
        <v>24.715862140057901</v>
      </c>
      <c r="AW34" s="88"/>
      <c r="AX34" s="72"/>
      <c r="AY34" s="72"/>
      <c r="AZ34">
        <f t="shared" si="8"/>
        <v>-0.33099321904142442</v>
      </c>
      <c r="BA34">
        <f t="shared" si="9"/>
        <v>0.94096343188055187</v>
      </c>
      <c r="BB34" s="61"/>
      <c r="BC34" s="49">
        <v>256.10983971725881</v>
      </c>
      <c r="BD34" s="49">
        <v>28</v>
      </c>
      <c r="BE34" s="22">
        <f t="shared" si="81"/>
        <v>0.46666666666666667</v>
      </c>
      <c r="BF34" s="100">
        <f t="shared" si="82"/>
        <v>24.484688309489368</v>
      </c>
      <c r="BG34" s="100">
        <f t="shared" si="83"/>
        <v>0.58131658813760134</v>
      </c>
      <c r="BH34" s="100">
        <f t="shared" si="84"/>
        <v>0.5779762880465561</v>
      </c>
      <c r="BI34" s="100">
        <f t="shared" si="85"/>
        <v>0.48333333333333334</v>
      </c>
      <c r="BJ34" s="100">
        <f t="shared" si="86"/>
        <v>64.545997648383405</v>
      </c>
      <c r="BK34" s="88"/>
      <c r="BL34" s="72"/>
      <c r="BN34">
        <f t="shared" si="12"/>
        <v>-0.33099321904142442</v>
      </c>
      <c r="BO34">
        <f t="shared" si="13"/>
        <v>1.3888945798130719</v>
      </c>
      <c r="BP34" s="61"/>
      <c r="BQ34" s="49">
        <v>221.24929378418364</v>
      </c>
      <c r="BR34" s="49">
        <v>28</v>
      </c>
      <c r="BS34" s="22">
        <f t="shared" si="87"/>
        <v>0.46666666666666667</v>
      </c>
      <c r="BT34" s="100">
        <f t="shared" si="88"/>
        <v>21.495122295169885</v>
      </c>
      <c r="BU34" s="100">
        <f t="shared" si="89"/>
        <v>0.47319180166108188</v>
      </c>
      <c r="BV34" s="100">
        <f t="shared" si="90"/>
        <v>0.5079466367041533</v>
      </c>
      <c r="BW34" s="100">
        <f t="shared" si="91"/>
        <v>0.48333333333333334</v>
      </c>
      <c r="BX34" s="100">
        <f t="shared" si="92"/>
        <v>55.453421979041138</v>
      </c>
      <c r="BY34" s="88"/>
      <c r="BZ34" s="72"/>
      <c r="CB34">
        <f t="shared" si="16"/>
        <v>-0.33099321904142442</v>
      </c>
      <c r="CC34">
        <f t="shared" si="17"/>
        <v>1.3323399203516699</v>
      </c>
      <c r="CD34" s="61"/>
      <c r="CE34" s="49">
        <v>309.59085903818283</v>
      </c>
      <c r="CF34" s="49">
        <v>28</v>
      </c>
      <c r="CG34" s="22">
        <f t="shared" si="93"/>
        <v>0.46666666666666667</v>
      </c>
      <c r="CH34" s="100">
        <f t="shared" si="94"/>
        <v>29.448383814152272</v>
      </c>
      <c r="CI34" s="100">
        <f t="shared" si="95"/>
        <v>0.4286391957889123</v>
      </c>
      <c r="CJ34" s="100">
        <f t="shared" si="96"/>
        <v>0.52455494546641634</v>
      </c>
      <c r="CK34" s="100">
        <f t="shared" si="97"/>
        <v>0.48333333333333334</v>
      </c>
      <c r="CL34" s="100">
        <f t="shared" si="98"/>
        <v>81.338729941402065</v>
      </c>
      <c r="CM34"/>
      <c r="CN34"/>
      <c r="CP34">
        <f t="shared" si="99"/>
        <v>-0.33099321904142442</v>
      </c>
      <c r="CQ34">
        <f t="shared" si="100"/>
        <v>1.4690614648325977</v>
      </c>
      <c r="CR34" s="61"/>
      <c r="CS34" s="49">
        <v>266.13577361940651</v>
      </c>
      <c r="CT34" s="49">
        <v>28</v>
      </c>
      <c r="CU34" s="22">
        <f t="shared" si="101"/>
        <v>0.46666666666666667</v>
      </c>
      <c r="CV34" s="100">
        <f t="shared" si="102"/>
        <v>25.37042646514838</v>
      </c>
      <c r="CW34" s="100">
        <f t="shared" si="103"/>
        <v>0.32143588531905337</v>
      </c>
      <c r="CX34" s="100">
        <f t="shared" si="104"/>
        <v>0.4764214423709186</v>
      </c>
      <c r="CY34" s="100">
        <f t="shared" si="105"/>
        <v>0.48333333333333334</v>
      </c>
      <c r="CZ34" s="100">
        <f t="shared" si="106"/>
        <v>77.22331472106346</v>
      </c>
      <c r="DA34" s="88"/>
      <c r="DB34" s="72"/>
      <c r="DD34">
        <f t="shared" si="22"/>
        <v>-0.33099321904142442</v>
      </c>
      <c r="DE34">
        <f t="shared" si="23"/>
        <v>1.4043277675726964</v>
      </c>
      <c r="DF34" s="61"/>
      <c r="DG34" s="49">
        <v>355.62691124266735</v>
      </c>
      <c r="DH34" s="49">
        <v>28</v>
      </c>
      <c r="DI34" s="22">
        <f t="shared" si="107"/>
        <v>0.46666666666666667</v>
      </c>
      <c r="DJ34" s="100">
        <f t="shared" si="108"/>
        <v>31.032016687841828</v>
      </c>
      <c r="DK34" s="100">
        <f t="shared" si="109"/>
        <v>0.2721848230723668</v>
      </c>
      <c r="DL34" s="100">
        <f t="shared" si="110"/>
        <v>0.39991762130580538</v>
      </c>
      <c r="DM34" s="100">
        <f t="shared" si="111"/>
        <v>0.48333333333333334</v>
      </c>
      <c r="DN34" s="100">
        <f t="shared" si="112"/>
        <v>95.551358724815842</v>
      </c>
      <c r="DO34" s="88"/>
      <c r="DP34" s="72"/>
      <c r="DQ34" s="72"/>
      <c r="DR34">
        <f t="shared" si="26"/>
        <v>-0.33099321904142442</v>
      </c>
      <c r="DS34">
        <f t="shared" si="27"/>
        <v>1.4918100001391665</v>
      </c>
      <c r="DT34" s="61"/>
      <c r="DU34" s="49">
        <v>365.66548921110945</v>
      </c>
      <c r="DV34" s="49">
        <v>28</v>
      </c>
      <c r="DW34" s="22">
        <f t="shared" si="113"/>
        <v>0.46666666666666667</v>
      </c>
      <c r="DX34" s="100">
        <f t="shared" si="114"/>
        <v>32.558586876601325</v>
      </c>
      <c r="DY34" s="100">
        <f t="shared" si="115"/>
        <v>0.24558592862941592</v>
      </c>
      <c r="DZ34" s="100">
        <f t="shared" si="116"/>
        <v>0.3558949294322985</v>
      </c>
      <c r="EA34" s="100">
        <f t="shared" si="117"/>
        <v>0.48333333333333334</v>
      </c>
      <c r="EB34" s="100">
        <f t="shared" si="118"/>
        <v>105.43299537652199</v>
      </c>
      <c r="EE34" s="72"/>
      <c r="EF34">
        <f t="shared" si="30"/>
        <v>-0.33099321904142442</v>
      </c>
      <c r="EG34">
        <f t="shared" si="31"/>
        <v>1.512665547168871</v>
      </c>
      <c r="EH34" s="61"/>
      <c r="EI34" s="49">
        <v>207.17444340458599</v>
      </c>
      <c r="EJ34">
        <v>28</v>
      </c>
      <c r="EK34" s="22">
        <f t="shared" si="119"/>
        <v>0.46666666666666667</v>
      </c>
      <c r="EL34" s="100">
        <f t="shared" si="120"/>
        <v>25.851565186496881</v>
      </c>
      <c r="EM34" s="100">
        <f t="shared" si="121"/>
        <v>0.38624109350646185</v>
      </c>
      <c r="EN34" s="100">
        <f t="shared" si="122"/>
        <v>0.30593963522333711</v>
      </c>
      <c r="EO34" s="100">
        <f t="shared" si="123"/>
        <v>0.48333333333333334</v>
      </c>
      <c r="EP34" s="100">
        <f t="shared" si="124"/>
        <v>86.180441623545661</v>
      </c>
      <c r="ES34" s="72"/>
      <c r="ET34">
        <f t="shared" si="125"/>
        <v>-0.33099321904142442</v>
      </c>
      <c r="EU34">
        <f t="shared" si="126"/>
        <v>1.412486842643907</v>
      </c>
      <c r="EV34" s="61"/>
      <c r="EW34">
        <v>321.32732532419334</v>
      </c>
      <c r="EX34">
        <v>28</v>
      </c>
      <c r="EY34" s="22">
        <f t="shared" si="127"/>
        <v>0.46666666666666667</v>
      </c>
      <c r="EZ34" s="100">
        <f t="shared" si="128"/>
        <v>39.946708104799086</v>
      </c>
      <c r="FA34" s="100">
        <f t="shared" si="129"/>
        <v>0.34679723963534242</v>
      </c>
      <c r="FB34" s="100">
        <f t="shared" si="130"/>
        <v>0.41354368251532442</v>
      </c>
      <c r="FC34" s="100">
        <f t="shared" si="131"/>
        <v>0.48333333333333334</v>
      </c>
      <c r="FD34" s="100">
        <f t="shared" si="132"/>
        <v>127.19110497192108</v>
      </c>
      <c r="FE34" s="88"/>
      <c r="FF34" s="72"/>
      <c r="FG34" s="72"/>
      <c r="FH34">
        <f t="shared" si="133"/>
        <v>-0.33099321904142442</v>
      </c>
      <c r="FI34">
        <f t="shared" si="134"/>
        <v>1.6014809961449807</v>
      </c>
      <c r="FJ34" s="61"/>
      <c r="FK34">
        <v>320.30610359467084</v>
      </c>
      <c r="FL34">
        <v>28</v>
      </c>
      <c r="FM34" s="22">
        <f t="shared" si="135"/>
        <v>0.46666666666666667</v>
      </c>
      <c r="FN34" s="100">
        <f t="shared" si="136"/>
        <v>39.914527912804161</v>
      </c>
      <c r="FO34" s="100">
        <f t="shared" si="137"/>
        <v>0.37276270645249521</v>
      </c>
      <c r="FP34" s="100">
        <f t="shared" si="138"/>
        <v>0.44733262832421022</v>
      </c>
      <c r="FQ34" s="100">
        <f t="shared" si="171"/>
        <v>0.48333333333333334</v>
      </c>
      <c r="FR34" s="100">
        <f t="shared" si="172"/>
        <v>115.86557980035624</v>
      </c>
      <c r="FU34" s="72"/>
      <c r="FV34">
        <f t="shared" si="141"/>
        <v>-0.33099321904142442</v>
      </c>
      <c r="FW34">
        <f t="shared" si="142"/>
        <v>1.6011309970399503</v>
      </c>
      <c r="FX34" s="61"/>
      <c r="FY34" s="49">
        <v>294.6086387056564</v>
      </c>
      <c r="FZ34">
        <v>28</v>
      </c>
      <c r="GA34" s="22">
        <f t="shared" si="143"/>
        <v>0.46666666666666667</v>
      </c>
      <c r="GB34" s="100">
        <f t="shared" si="144"/>
        <v>27.848199929210452</v>
      </c>
      <c r="GC34" s="100">
        <f t="shared" si="145"/>
        <v>0.3493966531215677</v>
      </c>
      <c r="GD34" s="100">
        <f t="shared" si="146"/>
        <v>0.48085893458329171</v>
      </c>
      <c r="GE34" s="100">
        <f t="shared" si="147"/>
        <v>0.48333333333333334</v>
      </c>
      <c r="GF34" s="100">
        <f t="shared" si="148"/>
        <v>94.902430276921933</v>
      </c>
      <c r="GG34" s="12"/>
      <c r="GH34" s="12"/>
      <c r="GI34" s="72"/>
      <c r="GJ34">
        <f t="shared" si="40"/>
        <v>-0.33099321904142442</v>
      </c>
      <c r="GK34">
        <f t="shared" si="41"/>
        <v>1.4447971281964125</v>
      </c>
      <c r="GL34" s="61"/>
      <c r="GM34"/>
      <c r="GY34" s="61"/>
      <c r="GZ34">
        <v>987.92573101422965</v>
      </c>
      <c r="HA34">
        <v>112</v>
      </c>
      <c r="HB34" s="22">
        <f t="shared" si="153"/>
        <v>1.8666666666666667</v>
      </c>
      <c r="HC34" s="100">
        <f t="shared" si="154"/>
        <v>94.885034848131724</v>
      </c>
      <c r="HD34" s="100">
        <f t="shared" si="155"/>
        <v>0.80027983206017828</v>
      </c>
      <c r="HE34" s="100">
        <f t="shared" si="156"/>
        <v>0.69020556914650766</v>
      </c>
      <c r="HH34" s="88"/>
      <c r="HI34">
        <f t="shared" si="49"/>
        <v>0.27106677228653797</v>
      </c>
      <c r="HJ34">
        <f t="shared" si="50"/>
        <v>1.9771977214327745</v>
      </c>
      <c r="HK34" s="61"/>
      <c r="HL34"/>
      <c r="HW34" s="61"/>
      <c r="HX34"/>
      <c r="II34" s="61"/>
      <c r="IJ34"/>
      <c r="IU34" s="61"/>
      <c r="IV34"/>
      <c r="JA34"/>
      <c r="JB34"/>
      <c r="JC34"/>
    </row>
    <row r="35" spans="6:263" x14ac:dyDescent="0.25">
      <c r="F35" s="76">
        <v>4</v>
      </c>
      <c r="G35" s="76">
        <v>3.9619999999999775</v>
      </c>
      <c r="H35" s="94">
        <v>97.470963753001797</v>
      </c>
      <c r="I35" s="94">
        <v>325.90117998527393</v>
      </c>
      <c r="J35" s="94">
        <v>2.2617365519917154</v>
      </c>
      <c r="K35" s="94">
        <v>20.955839326722565</v>
      </c>
      <c r="M35" s="49">
        <v>106.01886624558857</v>
      </c>
      <c r="N35" s="49">
        <v>29</v>
      </c>
      <c r="O35" s="22">
        <f t="shared" si="61"/>
        <v>0.48333333333333334</v>
      </c>
      <c r="P35" s="100">
        <f t="shared" si="62"/>
        <v>8.7829397933550304</v>
      </c>
      <c r="Q35" s="100">
        <f t="shared" si="63"/>
        <v>0.10430828517070127</v>
      </c>
      <c r="R35" s="100">
        <f t="shared" si="64"/>
        <v>0.33911524824077488</v>
      </c>
      <c r="S35" s="100">
        <f t="shared" si="65"/>
        <v>0.5</v>
      </c>
      <c r="T35" s="100">
        <f t="shared" si="66"/>
        <v>22.34508146895373</v>
      </c>
      <c r="X35">
        <f t="shared" si="67"/>
        <v>-0.31575325248468755</v>
      </c>
      <c r="Y35">
        <f t="shared" si="68"/>
        <v>0.94363990569379996</v>
      </c>
      <c r="Z35" s="61"/>
      <c r="AA35" s="49">
        <v>127.06297651164952</v>
      </c>
      <c r="AB35" s="49">
        <v>29</v>
      </c>
      <c r="AC35" s="22">
        <f t="shared" si="69"/>
        <v>0.48333333333333334</v>
      </c>
      <c r="AD35" s="100">
        <f t="shared" si="70"/>
        <v>11.885041297507204</v>
      </c>
      <c r="AE35" s="100">
        <f t="shared" si="71"/>
        <v>8.6876601136534823E-2</v>
      </c>
      <c r="AF35" s="100">
        <f t="shared" si="72"/>
        <v>0.32000079126213704</v>
      </c>
      <c r="AG35" s="100">
        <f t="shared" si="73"/>
        <v>0.5</v>
      </c>
      <c r="AH35" s="100">
        <f t="shared" si="74"/>
        <v>29.412295565256684</v>
      </c>
      <c r="AI35" s="88"/>
      <c r="AJ35" s="72"/>
      <c r="AL35">
        <f t="shared" si="4"/>
        <v>-0.31575325248468755</v>
      </c>
      <c r="AM35">
        <f t="shared" si="5"/>
        <v>1.0750006951301085</v>
      </c>
      <c r="AN35" s="61"/>
      <c r="AO35" s="49">
        <v>111.00450441310929</v>
      </c>
      <c r="AP35" s="49">
        <v>29</v>
      </c>
      <c r="AQ35" s="22">
        <f t="shared" si="75"/>
        <v>0.48333333333333334</v>
      </c>
      <c r="AR35" s="100">
        <f t="shared" si="76"/>
        <v>9.140687122291606</v>
      </c>
      <c r="AS35" s="100">
        <f t="shared" si="77"/>
        <v>7.7254762320580983E-2</v>
      </c>
      <c r="AT35" s="100">
        <f t="shared" si="78"/>
        <v>0.26806710971567532</v>
      </c>
      <c r="AU35" s="100">
        <f t="shared" si="79"/>
        <v>0.5</v>
      </c>
      <c r="AV35" s="100">
        <f t="shared" si="80"/>
        <v>28.438293057475086</v>
      </c>
      <c r="AW35" s="88"/>
      <c r="AX35" s="72"/>
      <c r="AY35" s="72"/>
      <c r="AZ35">
        <f t="shared" si="8"/>
        <v>-0.31575325248468755</v>
      </c>
      <c r="BA35">
        <f t="shared" si="9"/>
        <v>0.96097884367729014</v>
      </c>
      <c r="BB35" s="61"/>
      <c r="BC35" s="49">
        <v>267.60511953249323</v>
      </c>
      <c r="BD35" s="49">
        <v>29</v>
      </c>
      <c r="BE35" s="22">
        <f t="shared" si="81"/>
        <v>0.48333333333333334</v>
      </c>
      <c r="BF35" s="100">
        <f t="shared" si="82"/>
        <v>25.583663435228797</v>
      </c>
      <c r="BG35" s="100">
        <f t="shared" si="83"/>
        <v>0.60207789485680141</v>
      </c>
      <c r="BH35" s="100">
        <f t="shared" si="84"/>
        <v>0.58904053906229037</v>
      </c>
      <c r="BI35" s="100">
        <f t="shared" si="85"/>
        <v>0.5</v>
      </c>
      <c r="BJ35" s="100">
        <f t="shared" si="86"/>
        <v>63.153836605872065</v>
      </c>
      <c r="BK35" s="88"/>
      <c r="BL35" s="72"/>
      <c r="BN35">
        <f t="shared" si="12"/>
        <v>-0.31575325248468755</v>
      </c>
      <c r="BO35">
        <f t="shared" si="13"/>
        <v>1.407962733097579</v>
      </c>
      <c r="BP35" s="61"/>
      <c r="BQ35" s="49">
        <v>230.73903007510455</v>
      </c>
      <c r="BR35" s="49">
        <v>29</v>
      </c>
      <c r="BS35" s="22">
        <f t="shared" si="87"/>
        <v>0.48333333333333334</v>
      </c>
      <c r="BT35" s="100">
        <f t="shared" si="88"/>
        <v>22.417082490537702</v>
      </c>
      <c r="BU35" s="100">
        <f t="shared" si="89"/>
        <v>0.49009150886326336</v>
      </c>
      <c r="BV35" s="100">
        <f t="shared" si="90"/>
        <v>0.51593092826337417</v>
      </c>
      <c r="BW35" s="100">
        <f t="shared" si="91"/>
        <v>0.5</v>
      </c>
      <c r="BX35" s="100">
        <f t="shared" si="92"/>
        <v>52.756566113429592</v>
      </c>
      <c r="BY35" s="88"/>
      <c r="BZ35" s="72"/>
      <c r="CB35">
        <f t="shared" si="16"/>
        <v>-0.31575325248468755</v>
      </c>
      <c r="CC35">
        <f t="shared" si="17"/>
        <v>1.3505790899401082</v>
      </c>
      <c r="CD35" s="61"/>
      <c r="CE35" s="49">
        <v>324.09875038327436</v>
      </c>
      <c r="CF35" s="49">
        <v>29</v>
      </c>
      <c r="CG35" s="22">
        <f t="shared" si="93"/>
        <v>0.48333333333333334</v>
      </c>
      <c r="CH35" s="100">
        <f t="shared" si="94"/>
        <v>30.82837918608146</v>
      </c>
      <c r="CI35" s="100">
        <f t="shared" si="95"/>
        <v>0.44394773849565916</v>
      </c>
      <c r="CJ35" s="100">
        <f t="shared" si="96"/>
        <v>0.53555986106426889</v>
      </c>
      <c r="CK35" s="100">
        <f t="shared" si="97"/>
        <v>0.5</v>
      </c>
      <c r="CL35" s="100">
        <f t="shared" si="98"/>
        <v>71.353783791190068</v>
      </c>
      <c r="CM35"/>
      <c r="CN35"/>
      <c r="CP35">
        <f t="shared" si="99"/>
        <v>-0.31575325248468755</v>
      </c>
      <c r="CQ35">
        <f t="shared" si="100"/>
        <v>1.488950692126934</v>
      </c>
      <c r="CR35" s="61"/>
      <c r="CS35" s="49">
        <v>279.62921878802291</v>
      </c>
      <c r="CT35" s="49">
        <v>29</v>
      </c>
      <c r="CU35" s="22">
        <f t="shared" si="101"/>
        <v>0.48333333333333334</v>
      </c>
      <c r="CV35" s="100">
        <f t="shared" si="102"/>
        <v>26.656741543186168</v>
      </c>
      <c r="CW35" s="100">
        <f t="shared" si="103"/>
        <v>0.33291573836616239</v>
      </c>
      <c r="CX35" s="100">
        <f t="shared" si="104"/>
        <v>0.48304049195869408</v>
      </c>
      <c r="CY35" s="100">
        <f t="shared" si="105"/>
        <v>0.5</v>
      </c>
      <c r="CZ35" s="100">
        <f t="shared" si="106"/>
        <v>78.697043885393228</v>
      </c>
      <c r="DA35" s="88"/>
      <c r="DB35" s="72"/>
      <c r="DD35">
        <f t="shared" si="22"/>
        <v>-0.31575325248468755</v>
      </c>
      <c r="DE35">
        <f t="shared" si="23"/>
        <v>1.4258070611955711</v>
      </c>
      <c r="DF35" s="61"/>
      <c r="DG35" s="49">
        <v>373.10856328956055</v>
      </c>
      <c r="DH35" s="49">
        <v>29</v>
      </c>
      <c r="DI35" s="22">
        <f t="shared" si="107"/>
        <v>0.48333333333333334</v>
      </c>
      <c r="DJ35" s="100">
        <f t="shared" si="108"/>
        <v>32.557466255633557</v>
      </c>
      <c r="DK35" s="100">
        <f t="shared" si="109"/>
        <v>0.28190570961066558</v>
      </c>
      <c r="DL35" s="100">
        <f t="shared" si="110"/>
        <v>0.40634414692125942</v>
      </c>
      <c r="DM35" s="100">
        <f t="shared" si="111"/>
        <v>0.5</v>
      </c>
      <c r="DN35" s="100">
        <f t="shared" si="112"/>
        <v>93.00094070475761</v>
      </c>
      <c r="DO35" s="88"/>
      <c r="DP35" s="72"/>
      <c r="DQ35" s="72"/>
      <c r="DR35">
        <f t="shared" si="26"/>
        <v>-0.31575325248468755</v>
      </c>
      <c r="DS35">
        <f t="shared" si="27"/>
        <v>1.5126505991037091</v>
      </c>
      <c r="DT35" s="61"/>
      <c r="DU35" s="49">
        <v>386.15670394284234</v>
      </c>
      <c r="DV35" s="49">
        <v>29</v>
      </c>
      <c r="DW35" s="22">
        <f t="shared" si="113"/>
        <v>0.48333333333333334</v>
      </c>
      <c r="DX35" s="100">
        <f t="shared" si="114"/>
        <v>34.383109602247558</v>
      </c>
      <c r="DY35" s="100">
        <f t="shared" si="115"/>
        <v>0.25435685465189506</v>
      </c>
      <c r="DZ35" s="100">
        <f t="shared" si="116"/>
        <v>0.36279296335837408</v>
      </c>
      <c r="EA35" s="100">
        <f t="shared" si="117"/>
        <v>0.5</v>
      </c>
      <c r="EB35" s="100">
        <f t="shared" si="118"/>
        <v>101.43341088823594</v>
      </c>
      <c r="EE35" s="72"/>
      <c r="EF35">
        <f t="shared" si="30"/>
        <v>-0.31575325248468755</v>
      </c>
      <c r="EG35">
        <f t="shared" si="31"/>
        <v>1.5363451516420883</v>
      </c>
      <c r="EH35" s="61"/>
      <c r="EI35" s="49">
        <v>219.20595338630747</v>
      </c>
      <c r="EJ35">
        <v>29</v>
      </c>
      <c r="EK35" s="22">
        <f t="shared" si="119"/>
        <v>0.48333333333333334</v>
      </c>
      <c r="EL35" s="100">
        <f t="shared" si="120"/>
        <v>27.352876639169889</v>
      </c>
      <c r="EM35" s="100">
        <f t="shared" si="121"/>
        <v>0.40003541827454975</v>
      </c>
      <c r="EN35" s="100">
        <f t="shared" si="122"/>
        <v>0.31326072201812227</v>
      </c>
      <c r="EO35" s="100">
        <f t="shared" si="123"/>
        <v>0.5</v>
      </c>
      <c r="EP35" s="100">
        <f t="shared" si="124"/>
        <v>88.050635474224521</v>
      </c>
      <c r="ES35" s="72"/>
      <c r="ET35">
        <f t="shared" si="125"/>
        <v>-0.31575325248468755</v>
      </c>
      <c r="EU35">
        <f t="shared" si="126"/>
        <v>1.4370030068238244</v>
      </c>
      <c r="EV35" s="61"/>
      <c r="EW35">
        <v>338.90190321094394</v>
      </c>
      <c r="EX35">
        <v>29</v>
      </c>
      <c r="EY35" s="22">
        <f t="shared" si="127"/>
        <v>0.48333333333333334</v>
      </c>
      <c r="EZ35" s="100">
        <f t="shared" si="128"/>
        <v>42.131541069747755</v>
      </c>
      <c r="FA35" s="100">
        <f t="shared" si="129"/>
        <v>0.35918285533660466</v>
      </c>
      <c r="FB35" s="100">
        <f t="shared" si="130"/>
        <v>0.42380767871420261</v>
      </c>
      <c r="FC35" s="100">
        <f t="shared" si="131"/>
        <v>0.5</v>
      </c>
      <c r="FD35" s="100">
        <f t="shared" si="132"/>
        <v>121.52426475570566</v>
      </c>
      <c r="FE35" s="88"/>
      <c r="FF35" s="72"/>
      <c r="FG35" s="72"/>
      <c r="FH35">
        <f t="shared" si="133"/>
        <v>-0.31575325248468755</v>
      </c>
      <c r="FI35">
        <f t="shared" si="134"/>
        <v>1.6246073448578529</v>
      </c>
      <c r="FJ35" s="61"/>
      <c r="FK35">
        <v>335.83515301409409</v>
      </c>
      <c r="FL35">
        <v>29</v>
      </c>
      <c r="FM35" s="22">
        <f t="shared" si="135"/>
        <v>0.48333333333333334</v>
      </c>
      <c r="FN35" s="100">
        <f t="shared" si="136"/>
        <v>41.849660180203131</v>
      </c>
      <c r="FO35" s="100">
        <f t="shared" si="137"/>
        <v>0.38607566025437007</v>
      </c>
      <c r="FP35" s="100">
        <f t="shared" si="138"/>
        <v>0.457441619877681</v>
      </c>
      <c r="FQ35" s="100">
        <f t="shared" si="171"/>
        <v>0.5</v>
      </c>
      <c r="FR35" s="100">
        <f t="shared" si="172"/>
        <v>115.78485292013951</v>
      </c>
      <c r="FU35" s="72"/>
      <c r="FV35">
        <f t="shared" si="141"/>
        <v>-0.31575325248468755</v>
      </c>
      <c r="FW35">
        <f t="shared" si="142"/>
        <v>1.6216919358666311</v>
      </c>
      <c r="FX35" s="61"/>
      <c r="FY35" s="49">
        <v>309.53271232617726</v>
      </c>
      <c r="FZ35">
        <v>29</v>
      </c>
      <c r="GA35" s="22">
        <f t="shared" si="143"/>
        <v>0.48333333333333334</v>
      </c>
      <c r="GB35" s="100">
        <f t="shared" si="144"/>
        <v>29.258914115218264</v>
      </c>
      <c r="GC35" s="100">
        <f t="shared" si="145"/>
        <v>0.36187510501876652</v>
      </c>
      <c r="GD35" s="100">
        <f t="shared" si="146"/>
        <v>0.49064098955813384</v>
      </c>
      <c r="GE35" s="100">
        <f t="shared" si="147"/>
        <v>0.5</v>
      </c>
      <c r="GF35" s="100">
        <f t="shared" si="148"/>
        <v>90.855696566663866</v>
      </c>
      <c r="GG35" s="12"/>
      <c r="GH35" s="12"/>
      <c r="GI35" s="72"/>
      <c r="GJ35">
        <f t="shared" si="40"/>
        <v>-0.31575325248468755</v>
      </c>
      <c r="GK35">
        <f t="shared" si="41"/>
        <v>1.466258204136534</v>
      </c>
      <c r="GL35" s="61"/>
      <c r="GM35"/>
      <c r="GY35" s="61"/>
      <c r="GZ35"/>
      <c r="HK35" s="61"/>
      <c r="HL35"/>
      <c r="HW35" s="61"/>
      <c r="HX35"/>
      <c r="II35" s="61"/>
      <c r="IJ35"/>
      <c r="IU35" s="61"/>
      <c r="IV35"/>
      <c r="JA35"/>
      <c r="JB35"/>
      <c r="JC35"/>
    </row>
    <row r="36" spans="6:263" x14ac:dyDescent="0.25">
      <c r="F36" s="76">
        <v>4</v>
      </c>
      <c r="G36" s="76">
        <v>2.6609999999999756</v>
      </c>
      <c r="H36" s="94">
        <v>144.79622364683689</v>
      </c>
      <c r="I36" s="94">
        <v>336.51942827295744</v>
      </c>
      <c r="J36" s="94">
        <v>2.3325174418818788</v>
      </c>
      <c r="K36" s="94">
        <v>27.394099080910269</v>
      </c>
      <c r="M36" s="49">
        <v>110.50452479423636</v>
      </c>
      <c r="N36" s="49">
        <v>30</v>
      </c>
      <c r="O36" s="22">
        <f t="shared" si="61"/>
        <v>0.5</v>
      </c>
      <c r="P36" s="100">
        <f t="shared" si="62"/>
        <v>9.15454600233919</v>
      </c>
      <c r="Q36" s="100">
        <f t="shared" si="63"/>
        <v>0.10790512259038063</v>
      </c>
      <c r="R36" s="100">
        <f t="shared" si="64"/>
        <v>0.33964246117656433</v>
      </c>
      <c r="S36" s="100">
        <f t="shared" si="65"/>
        <v>0.51666666666666661</v>
      </c>
      <c r="T36" s="100">
        <f t="shared" si="66"/>
        <v>24.864909975243677</v>
      </c>
      <c r="X36">
        <f t="shared" si="67"/>
        <v>-0.3010299956639812</v>
      </c>
      <c r="Y36">
        <f t="shared" si="68"/>
        <v>0.96163681138289725</v>
      </c>
      <c r="Z36" s="61"/>
      <c r="AA36" s="49">
        <v>132.03408650799233</v>
      </c>
      <c r="AB36" s="49">
        <v>30</v>
      </c>
      <c r="AC36" s="22">
        <f t="shared" si="69"/>
        <v>0.5</v>
      </c>
      <c r="AD36" s="100">
        <f t="shared" si="70"/>
        <v>12.350022122158109</v>
      </c>
      <c r="AE36" s="100">
        <f t="shared" si="71"/>
        <v>8.9872346003311884E-2</v>
      </c>
      <c r="AF36" s="100">
        <f t="shared" si="72"/>
        <v>0.32057123286477707</v>
      </c>
      <c r="AG36" s="100">
        <f t="shared" si="73"/>
        <v>0.51666666666666661</v>
      </c>
      <c r="AH36" s="100">
        <f t="shared" si="74"/>
        <v>30.928388202487234</v>
      </c>
      <c r="AI36" s="88"/>
      <c r="AJ36" s="72"/>
      <c r="AL36">
        <f t="shared" si="4"/>
        <v>-0.3010299956639812</v>
      </c>
      <c r="AM36">
        <f t="shared" si="5"/>
        <v>1.0916677355327362</v>
      </c>
      <c r="AN36" s="61"/>
      <c r="AO36" s="49">
        <v>116.00969787047978</v>
      </c>
      <c r="AP36" s="49">
        <v>30</v>
      </c>
      <c r="AQ36" s="22">
        <f t="shared" si="75"/>
        <v>0.5</v>
      </c>
      <c r="AR36" s="100">
        <f t="shared" si="76"/>
        <v>9.5528407337351577</v>
      </c>
      <c r="AS36" s="100">
        <f t="shared" si="77"/>
        <v>7.9918719641980329E-2</v>
      </c>
      <c r="AT36" s="100">
        <f t="shared" si="78"/>
        <v>0.26850455864415207</v>
      </c>
      <c r="AU36" s="100">
        <f t="shared" si="79"/>
        <v>0.51666666666666661</v>
      </c>
      <c r="AV36" s="100">
        <f t="shared" si="80"/>
        <v>24.701656088499114</v>
      </c>
      <c r="AW36" s="88"/>
      <c r="AX36" s="72"/>
      <c r="AY36" s="72"/>
      <c r="AZ36">
        <f t="shared" si="8"/>
        <v>-0.3010299956639812</v>
      </c>
      <c r="BA36">
        <f t="shared" si="9"/>
        <v>0.980132537189221</v>
      </c>
      <c r="BB36" s="61"/>
      <c r="BC36" s="49">
        <v>278.61487756399515</v>
      </c>
      <c r="BD36" s="49">
        <v>30</v>
      </c>
      <c r="BE36" s="22">
        <f t="shared" si="81"/>
        <v>0.5</v>
      </c>
      <c r="BF36" s="100">
        <f t="shared" si="82"/>
        <v>26.636221564435481</v>
      </c>
      <c r="BG36" s="100">
        <f t="shared" si="83"/>
        <v>0.62283920157600137</v>
      </c>
      <c r="BH36" s="100">
        <f t="shared" si="84"/>
        <v>0.59963747349459506</v>
      </c>
      <c r="BI36" s="100">
        <f t="shared" si="85"/>
        <v>0.51666666666666661</v>
      </c>
      <c r="BJ36" s="100">
        <f t="shared" si="86"/>
        <v>64.587888731912159</v>
      </c>
      <c r="BK36" s="88"/>
      <c r="BL36" s="72"/>
      <c r="BN36">
        <f t="shared" si="12"/>
        <v>-0.3010299956639812</v>
      </c>
      <c r="BO36">
        <f t="shared" si="13"/>
        <v>1.4254726187678681</v>
      </c>
      <c r="BP36" s="61"/>
      <c r="BQ36" s="49">
        <v>240.27536286519265</v>
      </c>
      <c r="BR36" s="49">
        <v>30</v>
      </c>
      <c r="BS36" s="22">
        <f t="shared" si="87"/>
        <v>0.5</v>
      </c>
      <c r="BT36" s="100">
        <f t="shared" si="88"/>
        <v>23.343569694471256</v>
      </c>
      <c r="BU36" s="100">
        <f t="shared" si="89"/>
        <v>0.50699121606544484</v>
      </c>
      <c r="BV36" s="100">
        <f t="shared" si="90"/>
        <v>0.52395442428767025</v>
      </c>
      <c r="BW36" s="100">
        <f t="shared" si="91"/>
        <v>0.51666666666666661</v>
      </c>
      <c r="BX36" s="100">
        <f t="shared" si="92"/>
        <v>52.614249176872484</v>
      </c>
      <c r="BY36" s="88"/>
      <c r="BZ36" s="72"/>
      <c r="CB36">
        <f t="shared" si="16"/>
        <v>-0.3010299956639812</v>
      </c>
      <c r="CC36">
        <f t="shared" si="17"/>
        <v>1.3681672690216569</v>
      </c>
      <c r="CD36" s="61"/>
      <c r="CE36" s="49">
        <v>338.09466130064817</v>
      </c>
      <c r="CF36" s="49">
        <v>30</v>
      </c>
      <c r="CG36" s="22">
        <f t="shared" si="93"/>
        <v>0.5</v>
      </c>
      <c r="CH36" s="100">
        <f t="shared" si="94"/>
        <v>32.159674812199007</v>
      </c>
      <c r="CI36" s="100">
        <f t="shared" si="95"/>
        <v>0.45925628120240602</v>
      </c>
      <c r="CJ36" s="100">
        <f t="shared" si="96"/>
        <v>0.54617641551019624</v>
      </c>
      <c r="CK36" s="100">
        <f t="shared" si="97"/>
        <v>0.51666666666666661</v>
      </c>
      <c r="CL36" s="100">
        <f t="shared" si="98"/>
        <v>70.414485284858031</v>
      </c>
      <c r="CM36"/>
      <c r="CN36"/>
      <c r="CP36">
        <f t="shared" si="99"/>
        <v>-0.3010299956639812</v>
      </c>
      <c r="CQ36">
        <f t="shared" si="100"/>
        <v>1.5073116486590763</v>
      </c>
      <c r="CR36" s="61"/>
      <c r="CS36" s="49">
        <v>293.1381926668717</v>
      </c>
      <c r="CT36" s="49">
        <v>30</v>
      </c>
      <c r="CU36" s="22">
        <f t="shared" si="101"/>
        <v>0.5</v>
      </c>
      <c r="CV36" s="100">
        <f t="shared" si="102"/>
        <v>27.944536955850495</v>
      </c>
      <c r="CW36" s="100">
        <f t="shared" si="103"/>
        <v>0.34439559141327147</v>
      </c>
      <c r="CX36" s="100">
        <f t="shared" si="104"/>
        <v>0.48966715897121005</v>
      </c>
      <c r="CY36" s="100">
        <f t="shared" si="105"/>
        <v>0.51666666666666661</v>
      </c>
      <c r="CZ36" s="100">
        <f t="shared" si="106"/>
        <v>78.612433230523152</v>
      </c>
      <c r="DA36" s="88"/>
      <c r="DB36" s="72"/>
      <c r="DD36">
        <f t="shared" si="22"/>
        <v>-0.3010299956639812</v>
      </c>
      <c r="DE36">
        <f t="shared" si="23"/>
        <v>1.4462969177026805</v>
      </c>
      <c r="DF36" s="61"/>
      <c r="DG36" s="49">
        <v>392.12753027554697</v>
      </c>
      <c r="DH36" s="49">
        <v>30</v>
      </c>
      <c r="DI36" s="22">
        <f t="shared" si="107"/>
        <v>0.5</v>
      </c>
      <c r="DJ36" s="100">
        <f t="shared" si="108"/>
        <v>34.217061978669022</v>
      </c>
      <c r="DK36" s="100">
        <f t="shared" si="109"/>
        <v>0.29162659614896441</v>
      </c>
      <c r="DL36" s="100">
        <f t="shared" si="110"/>
        <v>0.41333581328019708</v>
      </c>
      <c r="DM36" s="100">
        <f t="shared" si="111"/>
        <v>0.51666666666666661</v>
      </c>
      <c r="DN36" s="100">
        <f t="shared" si="112"/>
        <v>94.276967355325439</v>
      </c>
      <c r="DO36" s="88"/>
      <c r="DP36" s="72"/>
      <c r="DQ36" s="72"/>
      <c r="DR36">
        <f t="shared" si="26"/>
        <v>-0.3010299956639812</v>
      </c>
      <c r="DS36">
        <f t="shared" si="27"/>
        <v>1.5342427164490873</v>
      </c>
      <c r="DT36" s="61"/>
      <c r="DU36" s="49">
        <v>405.13608824690004</v>
      </c>
      <c r="DV36" s="49">
        <v>30</v>
      </c>
      <c r="DW36" s="22">
        <f t="shared" si="113"/>
        <v>0.5</v>
      </c>
      <c r="DX36" s="100">
        <f t="shared" si="114"/>
        <v>36.073020055818724</v>
      </c>
      <c r="DY36" s="100">
        <f t="shared" si="115"/>
        <v>0.2631277806743742</v>
      </c>
      <c r="DZ36" s="100">
        <f t="shared" si="116"/>
        <v>0.36918206417740324</v>
      </c>
      <c r="EA36" s="100">
        <f t="shared" si="117"/>
        <v>0.51666666666666661</v>
      </c>
      <c r="EB36" s="100">
        <f t="shared" si="118"/>
        <v>102.8411690716177</v>
      </c>
      <c r="EE36" s="72"/>
      <c r="EF36">
        <f t="shared" si="30"/>
        <v>-0.3010299956639812</v>
      </c>
      <c r="EG36">
        <f t="shared" si="31"/>
        <v>1.5571825032463327</v>
      </c>
      <c r="EH36" s="61"/>
      <c r="EI36" s="49">
        <v>230.19611204362249</v>
      </c>
      <c r="EJ36">
        <v>30</v>
      </c>
      <c r="EK36" s="22">
        <f t="shared" si="119"/>
        <v>0.5</v>
      </c>
      <c r="EL36" s="100">
        <f t="shared" si="120"/>
        <v>28.724246573948403</v>
      </c>
      <c r="EM36" s="100">
        <f t="shared" si="121"/>
        <v>0.41382974304263764</v>
      </c>
      <c r="EN36" s="100">
        <f t="shared" si="122"/>
        <v>0.31994815406454868</v>
      </c>
      <c r="EO36" s="100">
        <f t="shared" si="123"/>
        <v>0.51666666666666661</v>
      </c>
      <c r="EP36" s="100">
        <f t="shared" si="124"/>
        <v>88.129902031148703</v>
      </c>
      <c r="ES36" s="72"/>
      <c r="ET36">
        <f t="shared" si="125"/>
        <v>-0.3010299956639812</v>
      </c>
      <c r="EU36">
        <f t="shared" si="126"/>
        <v>1.4582486461308024</v>
      </c>
      <c r="EV36" s="61"/>
      <c r="EW36">
        <v>355.43107630031454</v>
      </c>
      <c r="EX36">
        <v>30</v>
      </c>
      <c r="EY36" s="22">
        <f t="shared" si="127"/>
        <v>0.5</v>
      </c>
      <c r="EZ36" s="100">
        <f t="shared" si="128"/>
        <v>44.186411603863121</v>
      </c>
      <c r="FA36" s="100">
        <f t="shared" si="129"/>
        <v>0.37156847103786683</v>
      </c>
      <c r="FB36" s="100">
        <f t="shared" si="130"/>
        <v>0.43346113217710497</v>
      </c>
      <c r="FC36" s="100">
        <f t="shared" si="131"/>
        <v>0.51666666666666661</v>
      </c>
      <c r="FD36" s="100">
        <f t="shared" si="132"/>
        <v>115.66030813753709</v>
      </c>
      <c r="FE36" s="88"/>
      <c r="FF36" s="72"/>
      <c r="FG36" s="72"/>
      <c r="FH36">
        <f t="shared" si="133"/>
        <v>-0.3010299956639812</v>
      </c>
      <c r="FI36">
        <f t="shared" si="134"/>
        <v>1.645288733765973</v>
      </c>
      <c r="FJ36" s="61"/>
      <c r="FK36">
        <v>351.29937375406746</v>
      </c>
      <c r="FL36">
        <v>30</v>
      </c>
      <c r="FM36" s="22">
        <f t="shared" si="135"/>
        <v>0.5</v>
      </c>
      <c r="FN36" s="100">
        <f t="shared" si="136"/>
        <v>43.776713906149368</v>
      </c>
      <c r="FO36" s="100">
        <f t="shared" si="137"/>
        <v>0.39938861405624487</v>
      </c>
      <c r="FP36" s="100">
        <f t="shared" si="138"/>
        <v>0.46750840971259966</v>
      </c>
      <c r="FQ36" s="100">
        <f t="shared" si="171"/>
        <v>0.51666666666666661</v>
      </c>
      <c r="FR36" s="100">
        <f t="shared" si="172"/>
        <v>121.47541939617216</v>
      </c>
      <c r="FU36" s="72"/>
      <c r="FV36">
        <f t="shared" si="141"/>
        <v>-0.3010299956639812</v>
      </c>
      <c r="FW36">
        <f t="shared" si="142"/>
        <v>1.6412431581915117</v>
      </c>
      <c r="FX36" s="61"/>
      <c r="FY36" s="49">
        <v>328.07468661876368</v>
      </c>
      <c r="FZ36">
        <v>30</v>
      </c>
      <c r="GA36" s="22">
        <f t="shared" si="143"/>
        <v>0.5</v>
      </c>
      <c r="GB36" s="100">
        <f t="shared" si="144"/>
        <v>31.011614271774516</v>
      </c>
      <c r="GC36" s="100">
        <f t="shared" si="145"/>
        <v>0.37435355691596539</v>
      </c>
      <c r="GD36" s="100">
        <f t="shared" si="146"/>
        <v>0.50279441472100583</v>
      </c>
      <c r="GE36" s="100">
        <f t="shared" si="147"/>
        <v>0.51666666666666661</v>
      </c>
      <c r="GF36" s="100">
        <f t="shared" si="148"/>
        <v>75.192386857474375</v>
      </c>
      <c r="GG36" s="12"/>
      <c r="GH36" s="12"/>
      <c r="GI36" s="72"/>
      <c r="GJ36">
        <f t="shared" si="40"/>
        <v>-0.3010299956639812</v>
      </c>
      <c r="GK36">
        <f t="shared" si="41"/>
        <v>1.4915243734955332</v>
      </c>
      <c r="GL36" s="61"/>
      <c r="GM36"/>
      <c r="GY36" s="61"/>
      <c r="GZ36"/>
      <c r="HK36" s="61"/>
      <c r="HL36"/>
      <c r="HW36" s="61"/>
      <c r="HX36"/>
      <c r="II36" s="61"/>
      <c r="IJ36"/>
      <c r="IU36" s="61"/>
      <c r="IV36"/>
      <c r="JA36"/>
      <c r="JB36"/>
      <c r="JC36"/>
    </row>
    <row r="37" spans="6:263" x14ac:dyDescent="0.25">
      <c r="F37" s="76">
        <v>4</v>
      </c>
      <c r="G37" s="76">
        <v>3.0619999999999994</v>
      </c>
      <c r="H37" s="94">
        <v>129.86191878727954</v>
      </c>
      <c r="I37" s="94">
        <v>334.75078893962262</v>
      </c>
      <c r="J37" s="94">
        <v>2.3571730474715915</v>
      </c>
      <c r="K37" s="94">
        <v>28.7723098051238</v>
      </c>
      <c r="M37" s="49">
        <v>115.00978219264655</v>
      </c>
      <c r="N37" s="49">
        <v>31</v>
      </c>
      <c r="O37" s="22">
        <f t="shared" si="61"/>
        <v>0.51666666666666661</v>
      </c>
      <c r="P37" s="100">
        <f t="shared" si="62"/>
        <v>9.5277758423201533</v>
      </c>
      <c r="Q37" s="100">
        <f t="shared" si="63"/>
        <v>0.11150196001005996</v>
      </c>
      <c r="R37" s="100">
        <f t="shared" si="64"/>
        <v>0.34017197762409207</v>
      </c>
      <c r="S37" s="100">
        <f t="shared" si="65"/>
        <v>0.53333333333333333</v>
      </c>
      <c r="T37" s="100">
        <f t="shared" si="66"/>
        <v>23.62591590123834</v>
      </c>
      <c r="X37">
        <f t="shared" si="67"/>
        <v>-0.28678955654937099</v>
      </c>
      <c r="Y37">
        <f t="shared" si="68"/>
        <v>0.97899153105358394</v>
      </c>
      <c r="Z37" s="61"/>
      <c r="AA37" s="49">
        <v>137.5445382412548</v>
      </c>
      <c r="AB37" s="49">
        <v>31</v>
      </c>
      <c r="AC37" s="22">
        <f t="shared" si="69"/>
        <v>0.51666666666666661</v>
      </c>
      <c r="AD37" s="100">
        <f t="shared" si="70"/>
        <v>12.865451149682425</v>
      </c>
      <c r="AE37" s="100">
        <f t="shared" si="71"/>
        <v>9.2868090870088932E-2</v>
      </c>
      <c r="AF37" s="100">
        <f t="shared" si="72"/>
        <v>0.3212035646619622</v>
      </c>
      <c r="AG37" s="100">
        <f t="shared" si="73"/>
        <v>0.53333333333333333</v>
      </c>
      <c r="AH37" s="100">
        <f t="shared" si="74"/>
        <v>32.295790937412775</v>
      </c>
      <c r="AI37" s="88"/>
      <c r="AJ37" s="72"/>
      <c r="AL37">
        <f t="shared" si="4"/>
        <v>-0.28678955654937099</v>
      </c>
      <c r="AM37">
        <f t="shared" si="5"/>
        <v>1.1094250201135789</v>
      </c>
      <c r="AN37" s="61"/>
      <c r="AO37" s="49">
        <v>122.51632544277517</v>
      </c>
      <c r="AP37" s="49">
        <v>31</v>
      </c>
      <c r="AQ37" s="22">
        <f t="shared" si="75"/>
        <v>0.51666666666666661</v>
      </c>
      <c r="AR37" s="100">
        <f t="shared" si="76"/>
        <v>10.08863022420744</v>
      </c>
      <c r="AS37" s="100">
        <f t="shared" si="77"/>
        <v>8.2582676963379661E-2</v>
      </c>
      <c r="AT37" s="100">
        <f t="shared" si="78"/>
        <v>0.26907323142048734</v>
      </c>
      <c r="AU37" s="100">
        <f t="shared" si="79"/>
        <v>0.53333333333333333</v>
      </c>
      <c r="AV37" s="100">
        <f t="shared" si="80"/>
        <v>24.68420170761685</v>
      </c>
      <c r="AW37" s="88"/>
      <c r="AX37" s="72"/>
      <c r="AY37" s="72"/>
      <c r="AZ37">
        <f t="shared" si="8"/>
        <v>-0.28678955654937099</v>
      </c>
      <c r="BA37">
        <f t="shared" si="9"/>
        <v>1.0038322042496539</v>
      </c>
      <c r="BB37" s="61"/>
      <c r="BC37" s="49">
        <v>289.62475722907391</v>
      </c>
      <c r="BD37" s="49">
        <v>31</v>
      </c>
      <c r="BE37" s="22">
        <f t="shared" si="81"/>
        <v>0.51666666666666661</v>
      </c>
      <c r="BF37" s="100">
        <f t="shared" si="82"/>
        <v>27.688791322091195</v>
      </c>
      <c r="BG37" s="100">
        <f t="shared" si="83"/>
        <v>0.64360050829520143</v>
      </c>
      <c r="BH37" s="100">
        <f t="shared" si="84"/>
        <v>0.610234524999685</v>
      </c>
      <c r="BI37" s="100">
        <f t="shared" si="85"/>
        <v>0.53333333333333333</v>
      </c>
      <c r="BJ37" s="100">
        <f t="shared" si="86"/>
        <v>67.41283654287632</v>
      </c>
      <c r="BK37" s="88"/>
      <c r="BL37" s="72"/>
      <c r="BN37">
        <f t="shared" si="12"/>
        <v>-0.28678955654937099</v>
      </c>
      <c r="BO37">
        <f t="shared" si="13"/>
        <v>1.4423039982301162</v>
      </c>
      <c r="BP37" s="61"/>
      <c r="BQ37" s="49">
        <v>248.83980790862222</v>
      </c>
      <c r="BR37" s="49">
        <v>31</v>
      </c>
      <c r="BS37" s="22">
        <f t="shared" si="87"/>
        <v>0.51666666666666661</v>
      </c>
      <c r="BT37" s="100">
        <f t="shared" si="88"/>
        <v>24.175634694318685</v>
      </c>
      <c r="BU37" s="100">
        <f t="shared" si="89"/>
        <v>0.52389092326762632</v>
      </c>
      <c r="BV37" s="100">
        <f t="shared" si="90"/>
        <v>0.53116021211710518</v>
      </c>
      <c r="BW37" s="100">
        <f t="shared" si="91"/>
        <v>0.53333333333333333</v>
      </c>
      <c r="BX37" s="100">
        <f t="shared" si="92"/>
        <v>58.149236217468072</v>
      </c>
      <c r="BY37" s="88"/>
      <c r="BZ37" s="72"/>
      <c r="CB37">
        <f t="shared" si="16"/>
        <v>-0.28678955654937099</v>
      </c>
      <c r="CC37">
        <f t="shared" si="17"/>
        <v>1.3833778846421938</v>
      </c>
      <c r="CD37" s="61"/>
      <c r="CE37" s="49">
        <v>349.10349468316701</v>
      </c>
      <c r="CF37" s="49">
        <v>31</v>
      </c>
      <c r="CG37" s="22">
        <f t="shared" si="93"/>
        <v>0.51666666666666661</v>
      </c>
      <c r="CH37" s="100">
        <f t="shared" si="94"/>
        <v>33.206838645787791</v>
      </c>
      <c r="CI37" s="100">
        <f t="shared" si="95"/>
        <v>0.47456482390915283</v>
      </c>
      <c r="CJ37" s="100">
        <f t="shared" si="96"/>
        <v>0.55452713163590206</v>
      </c>
      <c r="CK37" s="100">
        <f t="shared" si="97"/>
        <v>0.53333333333333333</v>
      </c>
      <c r="CL37" s="100">
        <f t="shared" si="98"/>
        <v>77.60559828982548</v>
      </c>
      <c r="CM37"/>
      <c r="CN37"/>
      <c r="CP37">
        <f t="shared" si="99"/>
        <v>-0.28678955654937099</v>
      </c>
      <c r="CQ37">
        <f t="shared" si="100"/>
        <v>1.5212275319054684</v>
      </c>
      <c r="CR37" s="61"/>
      <c r="CS37" s="49">
        <v>307.14695179994868</v>
      </c>
      <c r="CT37" s="49">
        <v>31</v>
      </c>
      <c r="CU37" s="22">
        <f t="shared" si="101"/>
        <v>0.51666666666666661</v>
      </c>
      <c r="CV37" s="100">
        <f t="shared" si="102"/>
        <v>29.279976339365938</v>
      </c>
      <c r="CW37" s="100">
        <f t="shared" si="103"/>
        <v>0.35587544446038044</v>
      </c>
      <c r="CX37" s="100">
        <f t="shared" si="104"/>
        <v>0.49653898971616334</v>
      </c>
      <c r="CY37" s="100">
        <f t="shared" si="105"/>
        <v>0.53333333333333333</v>
      </c>
      <c r="CZ37" s="100">
        <f t="shared" si="106"/>
        <v>80.00168326727308</v>
      </c>
      <c r="DA37" s="88"/>
      <c r="DB37" s="72"/>
      <c r="DD37">
        <f t="shared" si="22"/>
        <v>-0.28678955654937099</v>
      </c>
      <c r="DE37">
        <f t="shared" si="23"/>
        <v>1.4665707214407613</v>
      </c>
      <c r="DF37" s="61"/>
      <c r="DG37" s="49">
        <v>408.63492263877788</v>
      </c>
      <c r="DH37" s="49">
        <v>31</v>
      </c>
      <c r="DI37" s="22">
        <f t="shared" si="107"/>
        <v>0.51666666666666661</v>
      </c>
      <c r="DJ37" s="100">
        <f t="shared" si="108"/>
        <v>35.657497612458805</v>
      </c>
      <c r="DK37" s="100">
        <f t="shared" si="109"/>
        <v>0.30134748268726319</v>
      </c>
      <c r="DL37" s="100">
        <f t="shared" si="110"/>
        <v>0.4194041859707236</v>
      </c>
      <c r="DM37" s="100">
        <f t="shared" si="111"/>
        <v>0.53333333333333333</v>
      </c>
      <c r="DN37" s="100">
        <f t="shared" si="112"/>
        <v>100.92689904968506</v>
      </c>
      <c r="DO37" s="88"/>
      <c r="DQ37" s="72"/>
      <c r="DR37">
        <f t="shared" si="26"/>
        <v>-0.28678955654937099</v>
      </c>
      <c r="DS37">
        <f t="shared" si="27"/>
        <v>1.5521508617996878</v>
      </c>
      <c r="DT37" s="61"/>
      <c r="DU37" s="49">
        <v>424.12999186570147</v>
      </c>
      <c r="DV37" s="49">
        <v>31</v>
      </c>
      <c r="DW37" s="22">
        <f t="shared" si="113"/>
        <v>0.51666666666666661</v>
      </c>
      <c r="DX37" s="100">
        <f t="shared" si="114"/>
        <v>37.764223298522083</v>
      </c>
      <c r="DY37" s="100">
        <f t="shared" si="115"/>
        <v>0.27189870669685329</v>
      </c>
      <c r="DZ37" s="100">
        <f t="shared" si="116"/>
        <v>0.37557605268742572</v>
      </c>
      <c r="EA37" s="100">
        <f t="shared" si="117"/>
        <v>0.53333333333333333</v>
      </c>
      <c r="EB37" s="100">
        <f t="shared" si="118"/>
        <v>102.8424907438026</v>
      </c>
      <c r="EE37" s="72"/>
      <c r="EF37">
        <f t="shared" si="30"/>
        <v>-0.28678955654937099</v>
      </c>
      <c r="EG37">
        <f t="shared" si="31"/>
        <v>1.5770805569364104</v>
      </c>
      <c r="EH37" s="61"/>
      <c r="EI37" s="49">
        <v>242.72721314265527</v>
      </c>
      <c r="EJ37">
        <v>31</v>
      </c>
      <c r="EK37" s="22">
        <f t="shared" si="119"/>
        <v>0.51666666666666661</v>
      </c>
      <c r="EL37" s="100">
        <f t="shared" si="120"/>
        <v>30.287897821644034</v>
      </c>
      <c r="EM37" s="100">
        <f t="shared" si="121"/>
        <v>0.42762406781072554</v>
      </c>
      <c r="EN37" s="100">
        <f t="shared" si="122"/>
        <v>0.3275732384404601</v>
      </c>
      <c r="EO37" s="100">
        <f t="shared" si="123"/>
        <v>0.53333333333333333</v>
      </c>
      <c r="EP37" s="100">
        <f t="shared" si="124"/>
        <v>90.003065538145719</v>
      </c>
      <c r="ES37" s="72"/>
      <c r="ET37">
        <f t="shared" si="125"/>
        <v>-0.28678955654937099</v>
      </c>
      <c r="EU37">
        <f t="shared" si="126"/>
        <v>1.4812691314991782</v>
      </c>
      <c r="EV37" s="61"/>
      <c r="EW37">
        <v>371.48620431989127</v>
      </c>
      <c r="EX37">
        <v>31</v>
      </c>
      <c r="EY37" s="22">
        <f t="shared" si="127"/>
        <v>0.51666666666666661</v>
      </c>
      <c r="EZ37" s="100">
        <f t="shared" si="128"/>
        <v>46.182349894937936</v>
      </c>
      <c r="FA37" s="100">
        <f t="shared" si="129"/>
        <v>0.38395408673912906</v>
      </c>
      <c r="FB37" s="100">
        <f t="shared" si="130"/>
        <v>0.44283773137779886</v>
      </c>
      <c r="FC37" s="100">
        <f t="shared" si="131"/>
        <v>0.53333333333333333</v>
      </c>
      <c r="FD37" s="100">
        <f t="shared" si="132"/>
        <v>108.11481785969045</v>
      </c>
      <c r="FE37" s="88"/>
      <c r="FF37" s="72"/>
      <c r="FG37" s="72"/>
      <c r="FH37">
        <f t="shared" si="133"/>
        <v>-0.28678955654937099</v>
      </c>
      <c r="FI37">
        <f t="shared" si="134"/>
        <v>1.6644760273347292</v>
      </c>
      <c r="FJ37" s="61"/>
      <c r="FK37">
        <v>366.80682927121188</v>
      </c>
      <c r="FL37">
        <v>31</v>
      </c>
      <c r="FM37" s="22">
        <f t="shared" si="135"/>
        <v>0.51666666666666661</v>
      </c>
      <c r="FN37" s="100">
        <f t="shared" si="136"/>
        <v>45.709155277541107</v>
      </c>
      <c r="FO37" s="100">
        <f t="shared" si="137"/>
        <v>0.41270156785811968</v>
      </c>
      <c r="FP37" s="100">
        <f t="shared" si="138"/>
        <v>0.47760334421918699</v>
      </c>
      <c r="FQ37" s="100">
        <f t="shared" si="171"/>
        <v>0.53333333333333333</v>
      </c>
      <c r="FR37" s="100">
        <f t="shared" si="172"/>
        <v>127.07978795004752</v>
      </c>
      <c r="FU37" s="72"/>
      <c r="FV37">
        <f t="shared" si="141"/>
        <v>-0.28678955654937099</v>
      </c>
      <c r="FW37">
        <f t="shared" si="142"/>
        <v>1.6600031954373846</v>
      </c>
      <c r="FX37" s="61"/>
      <c r="FY37" s="49">
        <v>341.57173477909441</v>
      </c>
      <c r="FZ37">
        <v>31</v>
      </c>
      <c r="GA37" s="22">
        <f t="shared" si="143"/>
        <v>0.51666666666666661</v>
      </c>
      <c r="GB37" s="100">
        <f t="shared" si="144"/>
        <v>32.287437334107054</v>
      </c>
      <c r="GC37" s="100">
        <f t="shared" si="145"/>
        <v>0.38683200881316421</v>
      </c>
      <c r="GD37" s="100">
        <f t="shared" si="146"/>
        <v>0.51164111907663856</v>
      </c>
      <c r="GE37" s="100">
        <f t="shared" si="147"/>
        <v>0.53333333333333333</v>
      </c>
      <c r="GF37" s="100">
        <f t="shared" si="148"/>
        <v>78.091790410703126</v>
      </c>
      <c r="GG37" s="12"/>
      <c r="GH37" s="12"/>
      <c r="GI37" s="72"/>
      <c r="GJ37">
        <f t="shared" si="40"/>
        <v>-0.28678955654937099</v>
      </c>
      <c r="GK37">
        <f t="shared" si="41"/>
        <v>1.5090335762707141</v>
      </c>
      <c r="GL37" s="61"/>
      <c r="GM37"/>
      <c r="GY37" s="61"/>
      <c r="GZ37"/>
      <c r="HK37" s="61"/>
      <c r="HL37"/>
      <c r="HW37" s="61"/>
      <c r="HX37"/>
      <c r="II37" s="61"/>
      <c r="IJ37"/>
      <c r="IU37" s="61"/>
      <c r="IV37"/>
      <c r="JA37"/>
      <c r="JB37"/>
      <c r="JC37"/>
    </row>
    <row r="38" spans="6:263" x14ac:dyDescent="0.25">
      <c r="F38" s="76">
        <v>4</v>
      </c>
      <c r="G38" s="76">
        <v>2.9029999999999894</v>
      </c>
      <c r="H38" s="94">
        <v>123.5339966281623</v>
      </c>
      <c r="I38" s="94">
        <v>388.63012707515099</v>
      </c>
      <c r="J38" s="94">
        <v>2.5988089596381649</v>
      </c>
      <c r="K38" s="94">
        <v>33.526999209545693</v>
      </c>
      <c r="M38" s="49">
        <v>120.5093357379419</v>
      </c>
      <c r="N38" s="49">
        <v>32</v>
      </c>
      <c r="O38" s="22">
        <f t="shared" si="61"/>
        <v>0.53333333333333333</v>
      </c>
      <c r="P38" s="100">
        <f t="shared" si="62"/>
        <v>9.9833763348473124</v>
      </c>
      <c r="Q38" s="100">
        <f t="shared" si="63"/>
        <v>0.11509879742973933</v>
      </c>
      <c r="R38" s="100">
        <f t="shared" si="64"/>
        <v>0.340818356687211</v>
      </c>
      <c r="S38" s="100">
        <f t="shared" si="65"/>
        <v>0.55000000000000004</v>
      </c>
      <c r="T38" s="100">
        <f t="shared" si="66"/>
        <v>24.851175545510749</v>
      </c>
      <c r="X38">
        <f t="shared" si="67"/>
        <v>-0.27300127206373764</v>
      </c>
      <c r="Y38">
        <f t="shared" si="68"/>
        <v>0.99927744265141205</v>
      </c>
      <c r="Z38" s="61"/>
      <c r="AA38" s="49">
        <v>143.05593311708537</v>
      </c>
      <c r="AB38" s="49">
        <v>32</v>
      </c>
      <c r="AC38" s="22">
        <f t="shared" si="69"/>
        <v>0.53333333333333333</v>
      </c>
      <c r="AD38" s="100">
        <f t="shared" si="70"/>
        <v>13.380968395574349</v>
      </c>
      <c r="AE38" s="100">
        <f t="shared" si="71"/>
        <v>9.5863835736866007E-2</v>
      </c>
      <c r="AF38" s="100">
        <f t="shared" si="72"/>
        <v>0.32183600468603407</v>
      </c>
      <c r="AG38" s="100">
        <f t="shared" si="73"/>
        <v>0.55000000000000004</v>
      </c>
      <c r="AH38" s="100">
        <f t="shared" si="74"/>
        <v>33.661035999816818</v>
      </c>
      <c r="AI38" s="88"/>
      <c r="AJ38" s="72"/>
      <c r="AL38">
        <f t="shared" ref="AL38:AL69" si="173">LOG10(AC38)</f>
        <v>-0.27300127206373764</v>
      </c>
      <c r="AM38">
        <f t="shared" ref="AM38:AM69" si="174">LOG10(AD38)</f>
        <v>1.1264875449441627</v>
      </c>
      <c r="AN38" s="61"/>
      <c r="AO38" s="49">
        <v>126.00892825510421</v>
      </c>
      <c r="AP38" s="49">
        <v>32</v>
      </c>
      <c r="AQ38" s="22">
        <f t="shared" si="75"/>
        <v>0.53333333333333333</v>
      </c>
      <c r="AR38" s="100">
        <f t="shared" si="76"/>
        <v>10.376229270018461</v>
      </c>
      <c r="AS38" s="100">
        <f t="shared" si="77"/>
        <v>8.5246634284779021E-2</v>
      </c>
      <c r="AT38" s="100">
        <f t="shared" si="78"/>
        <v>0.26937848143147308</v>
      </c>
      <c r="AU38" s="100">
        <f t="shared" si="79"/>
        <v>0.55000000000000004</v>
      </c>
      <c r="AV38" s="100">
        <f t="shared" si="80"/>
        <v>29.65801318573299</v>
      </c>
      <c r="AW38" s="88"/>
      <c r="AY38" s="72"/>
      <c r="AZ38">
        <f t="shared" ref="AZ38:AZ69" si="175">LOG10(AQ38)</f>
        <v>-0.27300127206373764</v>
      </c>
      <c r="BA38">
        <f t="shared" ref="BA38:BA69" si="176">LOG10(AR38)</f>
        <v>1.0160395592213429</v>
      </c>
      <c r="BB38" s="61"/>
      <c r="BC38" s="49">
        <v>301.1345214351885</v>
      </c>
      <c r="BD38" s="49">
        <v>32</v>
      </c>
      <c r="BE38" s="22">
        <f t="shared" si="81"/>
        <v>0.53333333333333333</v>
      </c>
      <c r="BF38" s="100">
        <f t="shared" si="82"/>
        <v>28.789151188832552</v>
      </c>
      <c r="BG38" s="100">
        <f t="shared" si="83"/>
        <v>0.6643618150144015</v>
      </c>
      <c r="BH38" s="100">
        <f t="shared" si="84"/>
        <v>0.62131271729732662</v>
      </c>
      <c r="BI38" s="100">
        <f t="shared" si="85"/>
        <v>0.55000000000000004</v>
      </c>
      <c r="BJ38" s="100">
        <f t="shared" si="86"/>
        <v>68.805172278650616</v>
      </c>
      <c r="BK38" s="88"/>
      <c r="BL38" s="72"/>
      <c r="BN38">
        <f t="shared" ref="BN38:BN69" si="177">LOG10(BE38)</f>
        <v>-0.27300127206373764</v>
      </c>
      <c r="BO38">
        <f t="shared" ref="BO38:BO69" si="178">LOG10(BF38)</f>
        <v>1.4592288604515278</v>
      </c>
      <c r="BP38" s="61"/>
      <c r="BQ38" s="49">
        <v>258.32731175777758</v>
      </c>
      <c r="BR38" s="49">
        <v>32</v>
      </c>
      <c r="BS38" s="22">
        <f t="shared" si="87"/>
        <v>0.53333333333333333</v>
      </c>
      <c r="BT38" s="100">
        <f t="shared" si="88"/>
        <v>25.097378000367005</v>
      </c>
      <c r="BU38" s="100">
        <f t="shared" si="89"/>
        <v>0.5407906304698078</v>
      </c>
      <c r="BV38" s="100">
        <f t="shared" si="90"/>
        <v>0.5391426253874676</v>
      </c>
      <c r="BW38" s="100">
        <f t="shared" si="91"/>
        <v>0.55000000000000004</v>
      </c>
      <c r="BX38" s="100">
        <f t="shared" si="92"/>
        <v>53.789256054792475</v>
      </c>
      <c r="BY38" s="88"/>
      <c r="BZ38" s="72"/>
      <c r="CB38">
        <f t="shared" ref="CB38:CB69" si="179">LOG10(BS38)</f>
        <v>-0.27300127206373764</v>
      </c>
      <c r="CC38">
        <f t="shared" ref="CC38:CC69" si="180">LOG10(BT38)</f>
        <v>1.3996283517817207</v>
      </c>
      <c r="CD38" s="61"/>
      <c r="CE38" s="49">
        <v>362.77024409397194</v>
      </c>
      <c r="CF38" s="49">
        <v>32</v>
      </c>
      <c r="CG38" s="22">
        <f t="shared" si="93"/>
        <v>0.53333333333333333</v>
      </c>
      <c r="CH38" s="100">
        <f t="shared" si="94"/>
        <v>34.506824321694275</v>
      </c>
      <c r="CI38" s="100">
        <f t="shared" si="95"/>
        <v>0.48987336661589975</v>
      </c>
      <c r="CJ38" s="100">
        <f t="shared" si="96"/>
        <v>0.56489400165066783</v>
      </c>
      <c r="CK38" s="100">
        <f t="shared" si="97"/>
        <v>0.55000000000000004</v>
      </c>
      <c r="CL38" s="100">
        <f t="shared" si="98"/>
        <v>79.951703329831943</v>
      </c>
      <c r="CM38"/>
      <c r="CN38"/>
      <c r="CP38">
        <f t="shared" si="99"/>
        <v>-0.27300127206373764</v>
      </c>
      <c r="CQ38">
        <f t="shared" si="100"/>
        <v>1.5379049928172539</v>
      </c>
      <c r="CR38" s="61"/>
      <c r="CS38" s="49">
        <v>320.62634015314461</v>
      </c>
      <c r="CT38" s="49">
        <v>32</v>
      </c>
      <c r="CU38" s="22">
        <f t="shared" si="101"/>
        <v>0.53333333333333333</v>
      </c>
      <c r="CV38" s="100">
        <f t="shared" si="102"/>
        <v>30.564951396867933</v>
      </c>
      <c r="CW38" s="100">
        <f t="shared" si="103"/>
        <v>0.36735529750748952</v>
      </c>
      <c r="CX38" s="100">
        <f t="shared" si="104"/>
        <v>0.50315114389975157</v>
      </c>
      <c r="CY38" s="100">
        <f t="shared" si="105"/>
        <v>0.55000000000000004</v>
      </c>
      <c r="CZ38" s="100">
        <f t="shared" si="106"/>
        <v>81.554519338557384</v>
      </c>
      <c r="DA38" s="88"/>
      <c r="DB38" s="72"/>
      <c r="DD38">
        <f t="shared" ref="DD38:DD69" si="181">LOG10(CU38)</f>
        <v>-0.27300127206373764</v>
      </c>
      <c r="DE38">
        <f t="shared" ref="DE38:DE69" si="182">LOG10(CV38)</f>
        <v>1.4852237095290759</v>
      </c>
      <c r="DF38" s="61"/>
      <c r="DG38" s="49">
        <v>428.14133180528131</v>
      </c>
      <c r="DH38" s="49">
        <v>32</v>
      </c>
      <c r="DI38" s="22">
        <f t="shared" si="107"/>
        <v>0.53333333333333333</v>
      </c>
      <c r="DJ38" s="100">
        <f t="shared" si="108"/>
        <v>37.35962755717987</v>
      </c>
      <c r="DK38" s="100">
        <f t="shared" si="109"/>
        <v>0.31106836922556202</v>
      </c>
      <c r="DL38" s="100">
        <f t="shared" si="110"/>
        <v>0.42657504361265569</v>
      </c>
      <c r="DM38" s="100">
        <f t="shared" si="111"/>
        <v>0.55000000000000004</v>
      </c>
      <c r="DN38" s="100">
        <f t="shared" si="112"/>
        <v>99.581056022981926</v>
      </c>
      <c r="DQ38" s="72"/>
      <c r="DR38">
        <f t="shared" ref="DR38:DR70" si="183">LOG10(DI38)</f>
        <v>-0.27300127206373764</v>
      </c>
      <c r="DS38">
        <f t="shared" ref="DS38:DS70" si="184">LOG10(DJ38)</f>
        <v>1.5724025380433915</v>
      </c>
      <c r="DT38" s="61"/>
      <c r="DU38" s="49">
        <v>443.6363939083447</v>
      </c>
      <c r="DV38" s="49">
        <v>32</v>
      </c>
      <c r="DW38" s="22">
        <f t="shared" si="113"/>
        <v>0.53333333333333333</v>
      </c>
      <c r="DX38" s="100">
        <f t="shared" si="114"/>
        <v>39.501059024872646</v>
      </c>
      <c r="DY38" s="100">
        <f t="shared" si="115"/>
        <v>0.28066963271933248</v>
      </c>
      <c r="DZ38" s="100">
        <f t="shared" si="116"/>
        <v>0.38214256545045139</v>
      </c>
      <c r="EA38" s="100">
        <f t="shared" si="117"/>
        <v>0.55000000000000004</v>
      </c>
      <c r="EB38" s="100">
        <f t="shared" si="118"/>
        <v>98.938916577960001</v>
      </c>
      <c r="EE38" s="72"/>
      <c r="EF38">
        <f t="shared" ref="EF38:EF69" si="185">LOG10(DW38)</f>
        <v>-0.27300127206373764</v>
      </c>
      <c r="EG38">
        <f t="shared" ref="EG38:EG69" si="186">LOG10(DX38)</f>
        <v>1.5966087392338775</v>
      </c>
      <c r="EH38" s="61"/>
      <c r="EI38" s="49">
        <v>253.73854653954334</v>
      </c>
      <c r="EJ38">
        <v>32</v>
      </c>
      <c r="EK38" s="22">
        <f t="shared" si="119"/>
        <v>0.53333333333333333</v>
      </c>
      <c r="EL38" s="100">
        <f t="shared" si="120"/>
        <v>31.661909974986692</v>
      </c>
      <c r="EM38" s="100">
        <f t="shared" si="121"/>
        <v>0.44141839257881349</v>
      </c>
      <c r="EN38" s="100">
        <f t="shared" si="122"/>
        <v>0.3342735551627507</v>
      </c>
      <c r="EO38" s="100">
        <f t="shared" si="123"/>
        <v>0.55000000000000004</v>
      </c>
      <c r="EP38" s="100">
        <f t="shared" si="124"/>
        <v>95.376398059519914</v>
      </c>
      <c r="ES38" s="72"/>
      <c r="ET38">
        <f t="shared" si="125"/>
        <v>-0.27300127206373764</v>
      </c>
      <c r="EU38">
        <f t="shared" si="126"/>
        <v>1.5005371097233566</v>
      </c>
      <c r="EV38" s="61"/>
      <c r="EW38">
        <v>386.44307472123239</v>
      </c>
      <c r="EX38">
        <v>32</v>
      </c>
      <c r="EY38" s="22">
        <f t="shared" si="127"/>
        <v>0.53333333333333333</v>
      </c>
      <c r="EZ38" s="100">
        <f t="shared" si="128"/>
        <v>48.04175520844769</v>
      </c>
      <c r="FA38" s="100">
        <f t="shared" si="129"/>
        <v>0.39633970244039129</v>
      </c>
      <c r="FB38" s="100">
        <f t="shared" si="130"/>
        <v>0.45157292046374636</v>
      </c>
      <c r="FC38" s="100">
        <f t="shared" si="131"/>
        <v>0.55000000000000004</v>
      </c>
      <c r="FD38" s="100">
        <f t="shared" si="132"/>
        <v>112.11623903276421</v>
      </c>
      <c r="FE38" s="88"/>
      <c r="FF38" s="72"/>
      <c r="FG38" s="72"/>
      <c r="FH38">
        <f t="shared" si="133"/>
        <v>-0.27300127206373764</v>
      </c>
      <c r="FI38">
        <f t="shared" si="134"/>
        <v>1.6816188659960294</v>
      </c>
      <c r="FJ38" s="61"/>
      <c r="FK38">
        <v>383.79323860641421</v>
      </c>
      <c r="FL38">
        <v>32</v>
      </c>
      <c r="FM38" s="22">
        <f t="shared" si="135"/>
        <v>0.53333333333333333</v>
      </c>
      <c r="FN38" s="100">
        <f t="shared" si="136"/>
        <v>47.825894552688439</v>
      </c>
      <c r="FO38" s="100">
        <f t="shared" si="137"/>
        <v>0.42601452165999454</v>
      </c>
      <c r="FP38" s="100">
        <f t="shared" si="138"/>
        <v>0.48866103769774488</v>
      </c>
      <c r="FQ38" s="100">
        <f t="shared" si="171"/>
        <v>0.55000000000000004</v>
      </c>
      <c r="FR38" s="100">
        <f t="shared" si="172"/>
        <v>125.28761939837696</v>
      </c>
      <c r="FU38" s="72"/>
      <c r="FV38">
        <f t="shared" si="141"/>
        <v>-0.27300127206373764</v>
      </c>
      <c r="FW38">
        <f t="shared" si="142"/>
        <v>1.6796631019750894</v>
      </c>
      <c r="FX38" s="61"/>
      <c r="FY38" s="49">
        <v>354.59025649332216</v>
      </c>
      <c r="FZ38">
        <v>32</v>
      </c>
      <c r="GA38" s="22">
        <f t="shared" si="143"/>
        <v>0.53333333333333333</v>
      </c>
      <c r="GB38" s="100">
        <f t="shared" si="144"/>
        <v>33.518027167023661</v>
      </c>
      <c r="GC38" s="100">
        <f t="shared" si="145"/>
        <v>0.39931046071036308</v>
      </c>
      <c r="GD38" s="100">
        <f t="shared" si="146"/>
        <v>0.52017417099918117</v>
      </c>
      <c r="GE38" s="100">
        <f t="shared" si="147"/>
        <v>0.55000000000000004</v>
      </c>
      <c r="GF38" s="100">
        <f t="shared" si="148"/>
        <v>88.021051093425356</v>
      </c>
      <c r="GG38" s="12"/>
      <c r="GH38" s="12"/>
      <c r="GI38" s="72"/>
      <c r="GJ38">
        <f t="shared" ref="GJ38:GJ70" si="187">LOG(GA38)</f>
        <v>-0.27300127206373764</v>
      </c>
      <c r="GK38">
        <f t="shared" ref="GK38:GK70" si="188">LOG(GB38)</f>
        <v>1.5252784486309805</v>
      </c>
      <c r="GL38" s="61"/>
      <c r="GM38"/>
      <c r="GY38" s="61"/>
      <c r="GZ38"/>
      <c r="HK38" s="61"/>
      <c r="HL38"/>
      <c r="HW38" s="61"/>
      <c r="HX38"/>
      <c r="II38" s="61"/>
      <c r="IJ38"/>
      <c r="IU38" s="61"/>
      <c r="IV38"/>
      <c r="JA38"/>
      <c r="JB38"/>
      <c r="JC38"/>
    </row>
    <row r="39" spans="6:263" x14ac:dyDescent="0.25">
      <c r="F39" s="76">
        <v>4</v>
      </c>
      <c r="G39" s="76">
        <v>3.1209999999999747</v>
      </c>
      <c r="H39" s="94">
        <v>127.54118575521079</v>
      </c>
      <c r="I39" s="94">
        <v>413.7827063157925</v>
      </c>
      <c r="J39" s="94">
        <v>2.9152299239095738</v>
      </c>
      <c r="K39" s="94">
        <v>22.691708410943701</v>
      </c>
      <c r="M39" s="49">
        <v>124.51606322077485</v>
      </c>
      <c r="N39" s="49">
        <v>33</v>
      </c>
      <c r="O39" s="22">
        <f t="shared" si="61"/>
        <v>0.55000000000000004</v>
      </c>
      <c r="P39" s="100">
        <f t="shared" si="62"/>
        <v>10.315306372361434</v>
      </c>
      <c r="Q39" s="100">
        <f t="shared" si="63"/>
        <v>0.1186956348494187</v>
      </c>
      <c r="R39" s="100">
        <f t="shared" si="64"/>
        <v>0.34128927941488252</v>
      </c>
      <c r="S39" s="100">
        <f t="shared" si="65"/>
        <v>0.56666666666666676</v>
      </c>
      <c r="T39" s="100">
        <f t="shared" si="66"/>
        <v>21.106110074257426</v>
      </c>
      <c r="X39">
        <f t="shared" ref="X39:X70" si="189">LOG10(O39)</f>
        <v>-0.25963731050575611</v>
      </c>
      <c r="Y39">
        <f t="shared" si="68"/>
        <v>1.0134821313736424</v>
      </c>
      <c r="Z39" s="61"/>
      <c r="AA39" s="49">
        <v>149.05368160498418</v>
      </c>
      <c r="AB39" s="49">
        <v>33</v>
      </c>
      <c r="AC39" s="22">
        <f t="shared" si="69"/>
        <v>0.55000000000000004</v>
      </c>
      <c r="AD39" s="100">
        <f t="shared" si="70"/>
        <v>13.941977514262854</v>
      </c>
      <c r="AE39" s="100">
        <f t="shared" si="71"/>
        <v>9.8859580603643069E-2</v>
      </c>
      <c r="AF39" s="100">
        <f t="shared" si="72"/>
        <v>0.32252425444558186</v>
      </c>
      <c r="AG39" s="100">
        <f t="shared" si="73"/>
        <v>0.56666666666666676</v>
      </c>
      <c r="AH39" s="100">
        <f t="shared" si="74"/>
        <v>39.3498853627801</v>
      </c>
      <c r="AI39" s="88"/>
      <c r="AJ39" s="72"/>
      <c r="AL39">
        <f t="shared" si="173"/>
        <v>-0.25963731050575611</v>
      </c>
      <c r="AM39">
        <f t="shared" si="174"/>
        <v>1.1443243779673051</v>
      </c>
      <c r="AN39" s="61"/>
      <c r="AO39" s="49">
        <v>132.50849029401851</v>
      </c>
      <c r="AP39" s="49">
        <v>33</v>
      </c>
      <c r="AQ39" s="22">
        <f t="shared" si="75"/>
        <v>0.55000000000000004</v>
      </c>
      <c r="AR39" s="100">
        <f t="shared" si="76"/>
        <v>10.911436947794671</v>
      </c>
      <c r="AS39" s="100">
        <f t="shared" si="77"/>
        <v>8.7910591606178368E-2</v>
      </c>
      <c r="AT39" s="100">
        <f t="shared" si="78"/>
        <v>0.26994653668722035</v>
      </c>
      <c r="AU39" s="100">
        <f t="shared" si="79"/>
        <v>0.56666666666666676</v>
      </c>
      <c r="AV39" s="100">
        <f t="shared" si="80"/>
        <v>27.172305368322387</v>
      </c>
      <c r="AY39" s="72"/>
      <c r="AZ39">
        <f t="shared" si="175"/>
        <v>-0.25963731050575611</v>
      </c>
      <c r="BA39">
        <f t="shared" si="176"/>
        <v>1.0378819474173504</v>
      </c>
      <c r="BB39" s="61"/>
      <c r="BC39" s="49">
        <v>313.12936623702353</v>
      </c>
      <c r="BD39" s="49">
        <v>33</v>
      </c>
      <c r="BE39" s="22">
        <f t="shared" si="81"/>
        <v>0.55000000000000004</v>
      </c>
      <c r="BF39" s="100">
        <f t="shared" si="82"/>
        <v>29.935885873520412</v>
      </c>
      <c r="BG39" s="100">
        <f t="shared" si="83"/>
        <v>0.68512312173360157</v>
      </c>
      <c r="BH39" s="100">
        <f t="shared" si="84"/>
        <v>0.63285780153324012</v>
      </c>
      <c r="BI39" s="100">
        <f t="shared" si="85"/>
        <v>0.56666666666666676</v>
      </c>
      <c r="BJ39" s="100">
        <f t="shared" si="86"/>
        <v>67.454654057676905</v>
      </c>
      <c r="BK39" s="88"/>
      <c r="BL39" s="72"/>
      <c r="BN39">
        <f t="shared" si="177"/>
        <v>-0.25963731050575611</v>
      </c>
      <c r="BO39">
        <f t="shared" si="178"/>
        <v>1.476192114470646</v>
      </c>
      <c r="BP39" s="61"/>
      <c r="BQ39" s="49">
        <v>268.79081085483557</v>
      </c>
      <c r="BR39" s="49">
        <v>33</v>
      </c>
      <c r="BS39" s="22">
        <f t="shared" si="87"/>
        <v>0.55000000000000004</v>
      </c>
      <c r="BT39" s="100">
        <f t="shared" si="88"/>
        <v>26.113942568234293</v>
      </c>
      <c r="BU39" s="100">
        <f t="shared" si="89"/>
        <v>0.55769033767198939</v>
      </c>
      <c r="BV39" s="100">
        <f t="shared" si="90"/>
        <v>0.54794620274298189</v>
      </c>
      <c r="BW39" s="100">
        <f t="shared" si="91"/>
        <v>0.56666666666666676</v>
      </c>
      <c r="BX39" s="100">
        <f t="shared" si="92"/>
        <v>59.753508978350794</v>
      </c>
      <c r="BY39" s="88"/>
      <c r="BZ39" s="72"/>
      <c r="CB39">
        <f t="shared" si="179"/>
        <v>-0.25963731050575611</v>
      </c>
      <c r="CC39">
        <f t="shared" si="180"/>
        <v>1.416872444644441</v>
      </c>
      <c r="CD39" s="61"/>
      <c r="CE39" s="49">
        <v>376.29908317719827</v>
      </c>
      <c r="CF39" s="49">
        <v>33</v>
      </c>
      <c r="CG39" s="22">
        <f t="shared" si="93"/>
        <v>0.55000000000000004</v>
      </c>
      <c r="CH39" s="100">
        <f t="shared" si="94"/>
        <v>35.793691922115315</v>
      </c>
      <c r="CI39" s="100">
        <f t="shared" si="95"/>
        <v>0.50518190932264662</v>
      </c>
      <c r="CJ39" s="100">
        <f t="shared" si="96"/>
        <v>0.57515626021784461</v>
      </c>
      <c r="CK39" s="100">
        <f t="shared" si="97"/>
        <v>0.56666666666666676</v>
      </c>
      <c r="CL39" s="100">
        <f t="shared" si="98"/>
        <v>82.802747980912429</v>
      </c>
      <c r="CM39"/>
      <c r="CN39"/>
      <c r="CP39">
        <f t="shared" si="99"/>
        <v>-0.25963731050575611</v>
      </c>
      <c r="CQ39">
        <f t="shared" ref="CQ39:CQ70" si="190">LOG10(CH39)</f>
        <v>1.5538064957833957</v>
      </c>
      <c r="CR39" s="61"/>
      <c r="CS39" s="49">
        <v>335.12087371573858</v>
      </c>
      <c r="CT39" s="49">
        <v>33</v>
      </c>
      <c r="CU39" s="22">
        <f t="shared" si="101"/>
        <v>0.55000000000000004</v>
      </c>
      <c r="CV39" s="100">
        <f t="shared" si="102"/>
        <v>31.946699114941715</v>
      </c>
      <c r="CW39" s="100">
        <f t="shared" si="103"/>
        <v>0.37883515055459865</v>
      </c>
      <c r="CX39" s="100">
        <f t="shared" si="104"/>
        <v>0.51026126553315232</v>
      </c>
      <c r="CY39" s="100">
        <f t="shared" si="105"/>
        <v>0.56666666666666676</v>
      </c>
      <c r="CZ39" s="100">
        <f t="shared" si="106"/>
        <v>83.065673439069641</v>
      </c>
      <c r="DA39" s="88"/>
      <c r="DB39" s="72"/>
      <c r="DD39">
        <f t="shared" si="181"/>
        <v>-0.25963731050575611</v>
      </c>
      <c r="DE39">
        <f t="shared" si="182"/>
        <v>1.5044259914388765</v>
      </c>
      <c r="DF39" s="61"/>
      <c r="DG39" s="49">
        <v>447.1889980757577</v>
      </c>
      <c r="DH39" s="49">
        <v>33</v>
      </c>
      <c r="DI39" s="22">
        <f t="shared" si="107"/>
        <v>0.55000000000000004</v>
      </c>
      <c r="DJ39" s="100">
        <f t="shared" si="108"/>
        <v>39.021727580781651</v>
      </c>
      <c r="DK39" s="100">
        <f t="shared" si="109"/>
        <v>0.32078925576386086</v>
      </c>
      <c r="DL39" s="100">
        <f t="shared" si="110"/>
        <v>0.43357726027235594</v>
      </c>
      <c r="DM39" s="100">
        <f t="shared" si="111"/>
        <v>0.56666666666666676</v>
      </c>
      <c r="DN39" s="100">
        <f t="shared" si="112"/>
        <v>100.74612071218662</v>
      </c>
      <c r="DQ39" s="72"/>
      <c r="DR39">
        <f t="shared" si="183"/>
        <v>-0.25963731050575611</v>
      </c>
      <c r="DS39">
        <f t="shared" si="184"/>
        <v>1.5913064926902776</v>
      </c>
      <c r="DT39" s="61"/>
      <c r="DU39" s="49">
        <v>462.63079231715653</v>
      </c>
      <c r="DV39" s="49">
        <v>33</v>
      </c>
      <c r="DW39" s="22">
        <f t="shared" si="113"/>
        <v>0.55000000000000004</v>
      </c>
      <c r="DX39" s="100">
        <f t="shared" si="114"/>
        <v>41.192306323315513</v>
      </c>
      <c r="DY39" s="100">
        <f t="shared" si="115"/>
        <v>0.28944055874181163</v>
      </c>
      <c r="DZ39" s="100">
        <f t="shared" si="116"/>
        <v>0.38853672052347765</v>
      </c>
      <c r="EA39" s="100">
        <f t="shared" si="117"/>
        <v>0.56666666666666676</v>
      </c>
      <c r="EB39" s="100">
        <f t="shared" si="118"/>
        <v>96.301235618857206</v>
      </c>
      <c r="EE39" s="72"/>
      <c r="EF39">
        <f t="shared" si="185"/>
        <v>-0.25963731050575611</v>
      </c>
      <c r="EG39">
        <f t="shared" si="186"/>
        <v>1.6148161084276205</v>
      </c>
      <c r="EH39" s="61"/>
      <c r="EI39" s="49">
        <v>266.77003205007867</v>
      </c>
      <c r="EJ39">
        <v>33</v>
      </c>
      <c r="EK39" s="22">
        <f t="shared" si="119"/>
        <v>0.55000000000000004</v>
      </c>
      <c r="EL39" s="100">
        <f t="shared" si="120"/>
        <v>33.2880000062489</v>
      </c>
      <c r="EM39" s="100">
        <f t="shared" si="121"/>
        <v>0.4552127173469015</v>
      </c>
      <c r="EN39" s="100">
        <f t="shared" si="122"/>
        <v>0.34220311983356555</v>
      </c>
      <c r="EO39" s="100">
        <f t="shared" si="123"/>
        <v>0.56666666666666676</v>
      </c>
      <c r="EP39" s="100">
        <f t="shared" si="124"/>
        <v>99.354167297300677</v>
      </c>
      <c r="ES39" s="72"/>
      <c r="ET39">
        <f t="shared" si="125"/>
        <v>-0.25963731050575611</v>
      </c>
      <c r="EU39">
        <f t="shared" si="126"/>
        <v>1.5222877028664177</v>
      </c>
      <c r="EV39" s="61"/>
      <c r="EW39">
        <v>400.47503043261014</v>
      </c>
      <c r="EX39">
        <v>33</v>
      </c>
      <c r="EY39" s="22">
        <f t="shared" si="127"/>
        <v>0.55000000000000004</v>
      </c>
      <c r="EZ39" s="100">
        <f t="shared" si="128"/>
        <v>49.786177156927629</v>
      </c>
      <c r="FA39" s="100">
        <f t="shared" si="129"/>
        <v>0.40872531814165358</v>
      </c>
      <c r="FB39" s="100">
        <f t="shared" si="130"/>
        <v>0.45976793607165972</v>
      </c>
      <c r="FC39" s="100">
        <f t="shared" si="131"/>
        <v>0.56666666666666676</v>
      </c>
      <c r="FD39" s="100">
        <f t="shared" si="132"/>
        <v>123.02471650496844</v>
      </c>
      <c r="FE39" s="88"/>
      <c r="FF39" s="72"/>
      <c r="FG39" s="72"/>
      <c r="FH39">
        <f t="shared" si="133"/>
        <v>-0.25963731050575611</v>
      </c>
      <c r="FI39">
        <f t="shared" si="134"/>
        <v>1.6971087801539326</v>
      </c>
      <c r="FJ39" s="61"/>
      <c r="FK39">
        <v>400.79982534926336</v>
      </c>
      <c r="FL39">
        <v>33</v>
      </c>
      <c r="FM39" s="22">
        <f t="shared" si="135"/>
        <v>0.55000000000000004</v>
      </c>
      <c r="FN39" s="100">
        <f t="shared" si="136"/>
        <v>49.945148209209371</v>
      </c>
      <c r="FO39" s="100">
        <f t="shared" si="137"/>
        <v>0.4393274754618694</v>
      </c>
      <c r="FP39" s="100">
        <f t="shared" si="138"/>
        <v>0.49973186612345644</v>
      </c>
      <c r="FQ39" s="100">
        <f t="shared" si="171"/>
        <v>0.56666666666666676</v>
      </c>
      <c r="FR39" s="100">
        <f t="shared" si="172"/>
        <v>127.15589020494771</v>
      </c>
      <c r="FU39" s="72"/>
      <c r="FV39">
        <f t="shared" si="141"/>
        <v>-0.25963731050575611</v>
      </c>
      <c r="FW39">
        <f t="shared" si="142"/>
        <v>1.6984933062094676</v>
      </c>
      <c r="FX39" s="61"/>
      <c r="FY39" s="49">
        <v>369.10973977937783</v>
      </c>
      <c r="FZ39">
        <v>33</v>
      </c>
      <c r="GA39" s="22">
        <f t="shared" si="143"/>
        <v>0.55000000000000004</v>
      </c>
      <c r="GB39" s="100">
        <f t="shared" si="144"/>
        <v>34.890497014463833</v>
      </c>
      <c r="GC39" s="100">
        <f t="shared" si="145"/>
        <v>0.41178891260756195</v>
      </c>
      <c r="GD39" s="100">
        <f t="shared" si="146"/>
        <v>0.52969103531665573</v>
      </c>
      <c r="GE39" s="100">
        <f t="shared" si="147"/>
        <v>0.56666666666666676</v>
      </c>
      <c r="GF39" s="100">
        <f t="shared" si="148"/>
        <v>95.075825714127987</v>
      </c>
      <c r="GG39" s="12"/>
      <c r="GH39" s="12"/>
      <c r="GI39" s="72"/>
      <c r="GJ39">
        <f t="shared" si="187"/>
        <v>-0.25963731050575611</v>
      </c>
      <c r="GK39">
        <f t="shared" si="188"/>
        <v>1.5427071560087777</v>
      </c>
      <c r="GL39" s="61"/>
      <c r="GM39"/>
      <c r="GY39" s="61"/>
      <c r="GZ39"/>
      <c r="HK39" s="61"/>
      <c r="HL39"/>
      <c r="HW39" s="61"/>
      <c r="HX39"/>
      <c r="II39" s="61"/>
      <c r="IJ39"/>
      <c r="IU39" s="61"/>
      <c r="IV39"/>
      <c r="JA39"/>
      <c r="JB39"/>
      <c r="JC39"/>
    </row>
    <row r="40" spans="6:263" x14ac:dyDescent="0.25">
      <c r="M40" s="49">
        <v>130.50862040493723</v>
      </c>
      <c r="N40" s="49">
        <v>34</v>
      </c>
      <c r="O40" s="22">
        <f t="shared" si="61"/>
        <v>0.56666666666666665</v>
      </c>
      <c r="P40" s="100">
        <f t="shared" si="62"/>
        <v>10.811748853031004</v>
      </c>
      <c r="Q40" s="100">
        <f t="shared" si="63"/>
        <v>0.12229247226909803</v>
      </c>
      <c r="R40" s="100">
        <f t="shared" si="64"/>
        <v>0.34199360267794066</v>
      </c>
      <c r="S40" s="100">
        <f t="shared" si="65"/>
        <v>0.58333333333333337</v>
      </c>
      <c r="T40" s="100">
        <f t="shared" si="66"/>
        <v>19.881125260296194</v>
      </c>
      <c r="X40">
        <f t="shared" si="189"/>
        <v>-0.24667233334138852</v>
      </c>
      <c r="Y40">
        <f t="shared" si="68"/>
        <v>1.0338959488829966</v>
      </c>
      <c r="Z40" s="61"/>
      <c r="AA40" s="49">
        <v>155.05160431288675</v>
      </c>
      <c r="AB40" s="49">
        <v>34</v>
      </c>
      <c r="AC40" s="22">
        <f t="shared" si="69"/>
        <v>0.56666666666666665</v>
      </c>
      <c r="AD40" s="100">
        <f t="shared" si="70"/>
        <v>14.503002928901576</v>
      </c>
      <c r="AE40" s="100">
        <f t="shared" si="71"/>
        <v>0.10185532547042013</v>
      </c>
      <c r="AF40" s="100">
        <f t="shared" si="72"/>
        <v>0.323212524197111</v>
      </c>
      <c r="AG40" s="100">
        <f t="shared" si="73"/>
        <v>0.58333333333333337</v>
      </c>
      <c r="AH40" s="100">
        <f t="shared" si="74"/>
        <v>39.308660501581876</v>
      </c>
      <c r="AI40" s="88"/>
      <c r="AJ40" s="72"/>
      <c r="AL40">
        <f t="shared" si="173"/>
        <v>-0.24667233334138852</v>
      </c>
      <c r="AM40">
        <f t="shared" si="174"/>
        <v>1.1614579346781333</v>
      </c>
      <c r="AN40" s="61"/>
      <c r="AO40" s="49">
        <v>138.01449199268893</v>
      </c>
      <c r="AP40" s="49">
        <v>34</v>
      </c>
      <c r="AQ40" s="22">
        <f t="shared" si="75"/>
        <v>0.56666666666666665</v>
      </c>
      <c r="AR40" s="100">
        <f t="shared" si="76"/>
        <v>11.364829709542894</v>
      </c>
      <c r="AS40" s="100">
        <f t="shared" si="77"/>
        <v>9.0574548927577714E-2</v>
      </c>
      <c r="AT40" s="100">
        <f t="shared" si="78"/>
        <v>0.27042775575772954</v>
      </c>
      <c r="AU40" s="100">
        <f t="shared" si="79"/>
        <v>0.58333333333333337</v>
      </c>
      <c r="AV40" s="100">
        <f t="shared" si="80"/>
        <v>28.40633729058246</v>
      </c>
      <c r="AY40" s="72"/>
      <c r="AZ40">
        <f t="shared" si="175"/>
        <v>-0.24667233334138852</v>
      </c>
      <c r="BA40">
        <f t="shared" si="176"/>
        <v>1.0555629326470064</v>
      </c>
      <c r="BB40" s="61"/>
      <c r="BC40" s="49">
        <v>325.12459150301135</v>
      </c>
      <c r="BD40" s="49">
        <v>34</v>
      </c>
      <c r="BE40" s="22">
        <f t="shared" si="81"/>
        <v>0.56666666666666665</v>
      </c>
      <c r="BF40" s="100">
        <f t="shared" si="82"/>
        <v>31.082656931454238</v>
      </c>
      <c r="BG40" s="100">
        <f t="shared" si="83"/>
        <v>0.70588442845280153</v>
      </c>
      <c r="BH40" s="100">
        <f t="shared" si="84"/>
        <v>0.64440325196736337</v>
      </c>
      <c r="BI40" s="100">
        <f t="shared" si="85"/>
        <v>0.58333333333333337</v>
      </c>
      <c r="BJ40" s="100">
        <f t="shared" si="86"/>
        <v>69.170492102283859</v>
      </c>
      <c r="BK40" s="88"/>
      <c r="BL40" s="72"/>
      <c r="BN40">
        <f t="shared" si="177"/>
        <v>-0.24667233334138852</v>
      </c>
      <c r="BO40">
        <f t="shared" si="178"/>
        <v>1.492518135011468</v>
      </c>
      <c r="BP40" s="61"/>
      <c r="BQ40" s="49">
        <v>276.78240551017689</v>
      </c>
      <c r="BR40" s="49">
        <v>34</v>
      </c>
      <c r="BS40" s="22">
        <f t="shared" si="87"/>
        <v>0.56666666666666665</v>
      </c>
      <c r="BT40" s="100">
        <f t="shared" si="88"/>
        <v>26.89035320219342</v>
      </c>
      <c r="BU40" s="100">
        <f t="shared" si="89"/>
        <v>0.57459004487417087</v>
      </c>
      <c r="BV40" s="100">
        <f t="shared" si="90"/>
        <v>0.55467001674531646</v>
      </c>
      <c r="BW40" s="100">
        <f t="shared" si="91"/>
        <v>0.58333333333333337</v>
      </c>
      <c r="BX40" s="100">
        <f t="shared" si="92"/>
        <v>68.554913645830609</v>
      </c>
      <c r="BY40" s="88"/>
      <c r="BZ40" s="72"/>
      <c r="CB40">
        <f t="shared" si="179"/>
        <v>-0.24667233334138852</v>
      </c>
      <c r="CC40">
        <f t="shared" si="180"/>
        <v>1.4295965066768601</v>
      </c>
      <c r="CD40" s="61"/>
      <c r="CE40" s="49">
        <v>390.7879859975227</v>
      </c>
      <c r="CF40" s="49">
        <v>34</v>
      </c>
      <c r="CG40" s="22">
        <f t="shared" si="93"/>
        <v>0.56666666666666665</v>
      </c>
      <c r="CH40" s="100">
        <f t="shared" si="94"/>
        <v>37.171881099355339</v>
      </c>
      <c r="CI40" s="100">
        <f t="shared" si="95"/>
        <v>0.52049045202939348</v>
      </c>
      <c r="CJ40" s="100">
        <f t="shared" si="96"/>
        <v>0.58614677212963284</v>
      </c>
      <c r="CK40" s="100">
        <f t="shared" si="97"/>
        <v>0.58333333333333337</v>
      </c>
      <c r="CL40" s="100">
        <f t="shared" si="98"/>
        <v>86.975602071103793</v>
      </c>
      <c r="CM40"/>
      <c r="CN40"/>
      <c r="CP40">
        <f t="shared" si="99"/>
        <v>-0.24667233334138852</v>
      </c>
      <c r="CQ40">
        <f t="shared" si="190"/>
        <v>1.5702145393146794</v>
      </c>
      <c r="CR40" s="61"/>
      <c r="CS40" s="49">
        <v>349.14323708186015</v>
      </c>
      <c r="CT40" s="49">
        <v>34</v>
      </c>
      <c r="CU40" s="22">
        <f t="shared" si="101"/>
        <v>0.56666666666666665</v>
      </c>
      <c r="CV40" s="100">
        <f t="shared" si="102"/>
        <v>33.283435374819845</v>
      </c>
      <c r="CW40" s="100">
        <f t="shared" si="103"/>
        <v>0.39031500360170762</v>
      </c>
      <c r="CX40" s="100">
        <f t="shared" si="104"/>
        <v>0.51713976967337272</v>
      </c>
      <c r="CY40" s="100">
        <f t="shared" si="105"/>
        <v>0.58333333333333337</v>
      </c>
      <c r="CZ40" s="100">
        <f t="shared" si="106"/>
        <v>87.231626444038156</v>
      </c>
      <c r="DA40" s="88"/>
      <c r="DB40" s="72"/>
      <c r="DD40">
        <f t="shared" si="181"/>
        <v>-0.24667233334138852</v>
      </c>
      <c r="DE40">
        <f t="shared" si="182"/>
        <v>1.5222281459638718</v>
      </c>
      <c r="DF40" s="61"/>
      <c r="DG40" s="49">
        <v>466.18129520606038</v>
      </c>
      <c r="DH40" s="49">
        <v>34</v>
      </c>
      <c r="DI40" s="22">
        <f t="shared" si="107"/>
        <v>0.56666666666666665</v>
      </c>
      <c r="DJ40" s="100">
        <f t="shared" si="108"/>
        <v>40.678996091279267</v>
      </c>
      <c r="DK40" s="100">
        <f t="shared" si="109"/>
        <v>0.33051014230215964</v>
      </c>
      <c r="DL40" s="100">
        <f t="shared" si="110"/>
        <v>0.44055912237994177</v>
      </c>
      <c r="DM40" s="100">
        <f t="shared" si="111"/>
        <v>0.58333333333333337</v>
      </c>
      <c r="DN40" s="100">
        <f t="shared" si="112"/>
        <v>103.30135593591169</v>
      </c>
      <c r="DQ40" s="72"/>
      <c r="DR40">
        <f t="shared" si="183"/>
        <v>-0.24667233334138852</v>
      </c>
      <c r="DS40">
        <f t="shared" si="184"/>
        <v>1.6093702265172365</v>
      </c>
      <c r="DT40" s="61"/>
      <c r="DU40" s="49">
        <v>480.67582631124691</v>
      </c>
      <c r="DV40" s="49">
        <v>34</v>
      </c>
      <c r="DW40" s="22">
        <f t="shared" si="113"/>
        <v>0.56666666666666665</v>
      </c>
      <c r="DX40" s="100">
        <f t="shared" si="114"/>
        <v>42.799022910804645</v>
      </c>
      <c r="DY40" s="100">
        <f t="shared" si="115"/>
        <v>0.29821148476429071</v>
      </c>
      <c r="DZ40" s="100">
        <f t="shared" si="116"/>
        <v>0.39461128751806679</v>
      </c>
      <c r="EA40" s="100">
        <f t="shared" si="117"/>
        <v>0.58333333333333337</v>
      </c>
      <c r="EB40" s="100">
        <f t="shared" si="118"/>
        <v>100.16933705608007</v>
      </c>
      <c r="EE40" s="72"/>
      <c r="EF40">
        <f t="shared" si="185"/>
        <v>-0.24667233334138852</v>
      </c>
      <c r="EG40">
        <f t="shared" si="186"/>
        <v>1.6314338543101425</v>
      </c>
      <c r="EH40" s="61"/>
      <c r="EI40" s="49">
        <v>279.21676167450977</v>
      </c>
      <c r="EJ40">
        <v>34</v>
      </c>
      <c r="EK40" s="22">
        <f t="shared" si="119"/>
        <v>0.56666666666666665</v>
      </c>
      <c r="EL40" s="100">
        <f t="shared" si="120"/>
        <v>34.841123243637355</v>
      </c>
      <c r="EM40" s="100">
        <f t="shared" si="121"/>
        <v>0.46900704211498934</v>
      </c>
      <c r="EN40" s="100">
        <f t="shared" si="122"/>
        <v>0.34977686477747699</v>
      </c>
      <c r="EO40" s="100">
        <f t="shared" si="123"/>
        <v>0.58333333333333337</v>
      </c>
      <c r="EP40" s="100">
        <f t="shared" si="124"/>
        <v>101.37592093775797</v>
      </c>
      <c r="ES40" s="72"/>
      <c r="ET40">
        <f t="shared" si="125"/>
        <v>-0.24667233334138852</v>
      </c>
      <c r="EU40">
        <f t="shared" si="126"/>
        <v>1.5420921477894161</v>
      </c>
      <c r="EV40" s="61"/>
      <c r="EW40">
        <v>416.5048018930874</v>
      </c>
      <c r="EX40">
        <v>34</v>
      </c>
      <c r="EY40" s="22">
        <f t="shared" si="127"/>
        <v>0.56666666666666665</v>
      </c>
      <c r="EZ40" s="100">
        <f t="shared" si="128"/>
        <v>51.778963176206496</v>
      </c>
      <c r="FA40" s="100">
        <f t="shared" si="129"/>
        <v>0.42111093384291576</v>
      </c>
      <c r="FB40" s="100">
        <f t="shared" si="130"/>
        <v>0.46912972640309425</v>
      </c>
      <c r="FC40" s="100">
        <f t="shared" si="131"/>
        <v>0.58333333333333337</v>
      </c>
      <c r="FD40" s="100">
        <f t="shared" si="132"/>
        <v>137.92448380204323</v>
      </c>
      <c r="FE40" s="88"/>
      <c r="FF40" s="72"/>
      <c r="FG40" s="72"/>
      <c r="FH40">
        <f t="shared" si="133"/>
        <v>-0.24667233334138852</v>
      </c>
      <c r="FI40">
        <f t="shared" si="134"/>
        <v>1.7141533498578243</v>
      </c>
      <c r="FJ40" s="61"/>
      <c r="FK40">
        <v>417.306841544684</v>
      </c>
      <c r="FL40">
        <v>34</v>
      </c>
      <c r="FM40" s="22">
        <f t="shared" si="135"/>
        <v>0.56666666666666665</v>
      </c>
      <c r="FN40" s="100">
        <f t="shared" si="136"/>
        <v>52.002148532634337</v>
      </c>
      <c r="FO40" s="100">
        <f t="shared" si="137"/>
        <v>0.4526404292637442</v>
      </c>
      <c r="FP40" s="100">
        <f t="shared" si="138"/>
        <v>0.51047748762194933</v>
      </c>
      <c r="FQ40" s="100">
        <f t="shared" si="171"/>
        <v>0.58333333333333337</v>
      </c>
      <c r="FR40" s="100">
        <f t="shared" si="172"/>
        <v>136.7149754023379</v>
      </c>
      <c r="FU40" s="72"/>
      <c r="FV40">
        <f t="shared" si="141"/>
        <v>-0.24667233334138852</v>
      </c>
      <c r="FW40">
        <f t="shared" si="142"/>
        <v>1.7160212874153955</v>
      </c>
      <c r="FX40" s="61"/>
      <c r="FY40" s="49">
        <v>385.6296798743582</v>
      </c>
      <c r="FZ40">
        <v>34</v>
      </c>
      <c r="GA40" s="22">
        <f t="shared" si="143"/>
        <v>0.56666666666666665</v>
      </c>
      <c r="GB40" s="100">
        <f t="shared" si="144"/>
        <v>36.452062203471172</v>
      </c>
      <c r="GC40" s="100">
        <f t="shared" si="145"/>
        <v>0.42426736450476077</v>
      </c>
      <c r="GD40" s="100">
        <f t="shared" si="146"/>
        <v>0.54051910855585472</v>
      </c>
      <c r="GE40" s="100">
        <f t="shared" si="147"/>
        <v>0.58333333333333337</v>
      </c>
      <c r="GF40" s="100">
        <f t="shared" si="148"/>
        <v>90.866237622433715</v>
      </c>
      <c r="GG40" s="12"/>
      <c r="GH40" s="12"/>
      <c r="GI40" s="72"/>
      <c r="GJ40">
        <f t="shared" si="187"/>
        <v>-0.24667233334138852</v>
      </c>
      <c r="GK40">
        <f t="shared" si="188"/>
        <v>1.5617221027021171</v>
      </c>
      <c r="GL40" s="61"/>
      <c r="GM40"/>
      <c r="GY40" s="61"/>
      <c r="GZ40"/>
      <c r="HK40" s="61"/>
      <c r="HL40"/>
      <c r="HW40" s="61"/>
      <c r="HX40"/>
      <c r="II40" s="61"/>
      <c r="IJ40"/>
      <c r="IU40" s="61"/>
      <c r="IV40"/>
      <c r="JA40"/>
      <c r="JB40"/>
      <c r="JC40"/>
    </row>
    <row r="41" spans="6:263" x14ac:dyDescent="0.25">
      <c r="M41" s="49">
        <v>133.00845837765357</v>
      </c>
      <c r="N41" s="49">
        <v>35</v>
      </c>
      <c r="O41" s="22">
        <f t="shared" si="61"/>
        <v>0.58333333333333337</v>
      </c>
      <c r="P41" s="100">
        <f t="shared" si="62"/>
        <v>11.018843374836681</v>
      </c>
      <c r="Q41" s="100">
        <f t="shared" si="63"/>
        <v>0.1258893096887774</v>
      </c>
      <c r="R41" s="100">
        <f t="shared" si="64"/>
        <v>0.34228741615087899</v>
      </c>
      <c r="S41" s="100">
        <f t="shared" si="65"/>
        <v>0.6</v>
      </c>
      <c r="T41" s="100">
        <f t="shared" si="66"/>
        <v>28.613618511735382</v>
      </c>
      <c r="X41">
        <f t="shared" si="189"/>
        <v>-0.23408320603336796</v>
      </c>
      <c r="Y41">
        <f t="shared" si="68"/>
        <v>1.0421360099160686</v>
      </c>
      <c r="Z41" s="61"/>
      <c r="AA41" s="49">
        <v>163.07666908543356</v>
      </c>
      <c r="AB41" s="49">
        <v>35</v>
      </c>
      <c r="AC41" s="22">
        <f t="shared" si="69"/>
        <v>0.58333333333333337</v>
      </c>
      <c r="AD41" s="100">
        <f t="shared" si="70"/>
        <v>15.253640359688857</v>
      </c>
      <c r="AE41" s="100">
        <f t="shared" si="71"/>
        <v>0.10485107033719719</v>
      </c>
      <c r="AF41" s="100">
        <f t="shared" si="72"/>
        <v>0.32413341124517658</v>
      </c>
      <c r="AG41" s="100">
        <f t="shared" si="73"/>
        <v>0.6</v>
      </c>
      <c r="AH41" s="100">
        <f t="shared" si="74"/>
        <v>35.022955035301273</v>
      </c>
      <c r="AI41" s="88"/>
      <c r="AJ41" s="72"/>
      <c r="AL41">
        <f t="shared" si="173"/>
        <v>-0.23408320603336796</v>
      </c>
      <c r="AM41">
        <f t="shared" si="174"/>
        <v>1.1833735026634298</v>
      </c>
      <c r="AN41" s="61"/>
      <c r="AO41" s="49">
        <v>143.50783950711542</v>
      </c>
      <c r="AP41" s="49">
        <v>35</v>
      </c>
      <c r="AQ41" s="22">
        <f t="shared" si="75"/>
        <v>0.58333333333333337</v>
      </c>
      <c r="AR41" s="100">
        <f t="shared" si="76"/>
        <v>11.817180460072084</v>
      </c>
      <c r="AS41" s="100">
        <f t="shared" si="77"/>
        <v>9.323850624897706E-2</v>
      </c>
      <c r="AT41" s="100">
        <f t="shared" si="78"/>
        <v>0.27090786886512552</v>
      </c>
      <c r="AU41" s="100">
        <f t="shared" si="79"/>
        <v>0.6</v>
      </c>
      <c r="AV41" s="100">
        <f t="shared" si="80"/>
        <v>30.86799799447779</v>
      </c>
      <c r="AY41" s="72"/>
      <c r="AZ41">
        <f t="shared" si="175"/>
        <v>-0.23408320603336796</v>
      </c>
      <c r="BA41">
        <f t="shared" si="176"/>
        <v>1.0725138676871433</v>
      </c>
      <c r="BB41" s="61"/>
      <c r="BC41" s="49">
        <v>336.6485556184669</v>
      </c>
      <c r="BD41" s="49">
        <v>35</v>
      </c>
      <c r="BE41" s="22">
        <f t="shared" si="81"/>
        <v>0.58333333333333337</v>
      </c>
      <c r="BF41" s="100">
        <f t="shared" si="82"/>
        <v>32.184374342109642</v>
      </c>
      <c r="BG41" s="100">
        <f t="shared" si="83"/>
        <v>0.72664573517200171</v>
      </c>
      <c r="BH41" s="100">
        <f t="shared" si="84"/>
        <v>0.65549511173233721</v>
      </c>
      <c r="BI41" s="100">
        <f t="shared" si="85"/>
        <v>0.6</v>
      </c>
      <c r="BJ41" s="100">
        <f t="shared" si="86"/>
        <v>64.780334556178701</v>
      </c>
      <c r="BK41" s="88"/>
      <c r="BL41" s="72"/>
      <c r="BN41">
        <f t="shared" si="177"/>
        <v>-0.23408320603336796</v>
      </c>
      <c r="BO41">
        <f t="shared" si="178"/>
        <v>1.5076450709479641</v>
      </c>
      <c r="BP41" s="61"/>
      <c r="BQ41" s="49">
        <v>289.29223978530774</v>
      </c>
      <c r="BR41" s="49">
        <v>35</v>
      </c>
      <c r="BS41" s="22">
        <f t="shared" si="87"/>
        <v>0.58333333333333337</v>
      </c>
      <c r="BT41" s="100">
        <f t="shared" si="88"/>
        <v>28.105726200845986</v>
      </c>
      <c r="BU41" s="100">
        <f t="shared" si="89"/>
        <v>0.59148975207635235</v>
      </c>
      <c r="BV41" s="100">
        <f t="shared" si="90"/>
        <v>0.56519530018293307</v>
      </c>
      <c r="BW41" s="100">
        <f t="shared" si="91"/>
        <v>0.6</v>
      </c>
      <c r="BX41" s="100">
        <f t="shared" si="92"/>
        <v>65.579012228920575</v>
      </c>
      <c r="BY41" s="88"/>
      <c r="BZ41" s="72"/>
      <c r="CB41">
        <f t="shared" si="179"/>
        <v>-0.23408320603336796</v>
      </c>
      <c r="CC41">
        <f t="shared" si="180"/>
        <v>1.4487948111534412</v>
      </c>
      <c r="CD41" s="61"/>
      <c r="CE41" s="49">
        <v>405.31592616130939</v>
      </c>
      <c r="CF41" s="49">
        <v>35</v>
      </c>
      <c r="CG41" s="22">
        <f t="shared" si="93"/>
        <v>0.58333333333333337</v>
      </c>
      <c r="CH41" s="100">
        <f t="shared" si="94"/>
        <v>38.553783521479062</v>
      </c>
      <c r="CI41" s="100">
        <f t="shared" si="95"/>
        <v>0.53579899473614034</v>
      </c>
      <c r="CJ41" s="100">
        <f t="shared" si="96"/>
        <v>0.5971668956961923</v>
      </c>
      <c r="CK41" s="100">
        <f t="shared" si="97"/>
        <v>0.6</v>
      </c>
      <c r="CL41" s="100">
        <f t="shared" si="98"/>
        <v>89.674242268804122</v>
      </c>
      <c r="CM41"/>
      <c r="CN41"/>
      <c r="CP41">
        <f t="shared" si="99"/>
        <v>-0.23408320603336796</v>
      </c>
      <c r="CQ41">
        <f t="shared" si="190"/>
        <v>1.5860670044847975</v>
      </c>
      <c r="CR41" s="61"/>
      <c r="CS41" s="49">
        <v>364.16617086159994</v>
      </c>
      <c r="CT41" s="49">
        <v>35</v>
      </c>
      <c r="CU41" s="22">
        <f t="shared" si="101"/>
        <v>0.58333333333333337</v>
      </c>
      <c r="CV41" s="100">
        <f t="shared" si="102"/>
        <v>34.715554896244036</v>
      </c>
      <c r="CW41" s="100">
        <f t="shared" si="103"/>
        <v>0.4017948566488167</v>
      </c>
      <c r="CX41" s="100">
        <f t="shared" si="104"/>
        <v>0.52450909177009264</v>
      </c>
      <c r="CY41" s="100">
        <f t="shared" si="105"/>
        <v>0.6</v>
      </c>
      <c r="CZ41" s="100">
        <f t="shared" si="106"/>
        <v>84.291400828253359</v>
      </c>
      <c r="DA41" s="88"/>
      <c r="DB41" s="72"/>
      <c r="DD41">
        <f t="shared" si="181"/>
        <v>-0.23408320603336796</v>
      </c>
      <c r="DE41">
        <f t="shared" si="182"/>
        <v>1.5405241114462611</v>
      </c>
      <c r="DF41" s="61"/>
      <c r="DG41" s="49">
        <v>485.67401618781298</v>
      </c>
      <c r="DH41" s="49">
        <v>35</v>
      </c>
      <c r="DI41" s="22">
        <f t="shared" si="107"/>
        <v>0.58333333333333337</v>
      </c>
      <c r="DJ41" s="100">
        <f t="shared" si="108"/>
        <v>42.379931604521204</v>
      </c>
      <c r="DK41" s="100">
        <f t="shared" si="109"/>
        <v>0.34023102884045847</v>
      </c>
      <c r="DL41" s="100">
        <f t="shared" si="110"/>
        <v>0.44772494803349577</v>
      </c>
      <c r="DM41" s="100">
        <f t="shared" si="111"/>
        <v>0.6</v>
      </c>
      <c r="DN41" s="100">
        <f t="shared" si="112"/>
        <v>102.06037929883325</v>
      </c>
      <c r="DQ41" s="72"/>
      <c r="DR41">
        <f t="shared" si="183"/>
        <v>-0.23408320603336796</v>
      </c>
      <c r="DS41">
        <f t="shared" si="184"/>
        <v>1.627160251482775</v>
      </c>
      <c r="DT41" s="61"/>
      <c r="DU41" s="49">
        <v>498.68276489166936</v>
      </c>
      <c r="DV41" s="49">
        <v>35</v>
      </c>
      <c r="DW41" s="22">
        <f t="shared" si="113"/>
        <v>0.58333333333333337</v>
      </c>
      <c r="DX41" s="100">
        <f t="shared" si="114"/>
        <v>44.402347510610753</v>
      </c>
      <c r="DY41" s="100">
        <f t="shared" si="115"/>
        <v>0.30698241078676991</v>
      </c>
      <c r="DZ41" s="100">
        <f t="shared" si="116"/>
        <v>0.40067303031168255</v>
      </c>
      <c r="EA41" s="100">
        <f t="shared" si="117"/>
        <v>0.6</v>
      </c>
      <c r="EB41" s="100">
        <f t="shared" si="118"/>
        <v>106.74640146055867</v>
      </c>
      <c r="EE41" s="72"/>
      <c r="EF41">
        <f t="shared" si="185"/>
        <v>-0.23408320603336796</v>
      </c>
      <c r="EG41">
        <f t="shared" si="186"/>
        <v>1.6474059314649281</v>
      </c>
      <c r="EH41" s="61"/>
      <c r="EI41" s="49">
        <v>293.31084194076425</v>
      </c>
      <c r="EJ41">
        <v>35</v>
      </c>
      <c r="EK41" s="22">
        <f t="shared" si="119"/>
        <v>0.58333333333333337</v>
      </c>
      <c r="EL41" s="100">
        <f t="shared" si="120"/>
        <v>36.599805582825589</v>
      </c>
      <c r="EM41" s="100">
        <f t="shared" si="121"/>
        <v>0.48280136688307729</v>
      </c>
      <c r="EN41" s="100">
        <f t="shared" si="122"/>
        <v>0.35835301067094161</v>
      </c>
      <c r="EO41" s="100">
        <f t="shared" si="123"/>
        <v>0.6</v>
      </c>
      <c r="EP41" s="100">
        <f t="shared" si="124"/>
        <v>97.485505029969801</v>
      </c>
      <c r="ES41" s="72"/>
      <c r="ET41">
        <f t="shared" si="125"/>
        <v>-0.23408320603336796</v>
      </c>
      <c r="EU41">
        <f t="shared" si="126"/>
        <v>1.5634787784400312</v>
      </c>
      <c r="EV41" s="61"/>
      <c r="EW41">
        <v>433.46164766908731</v>
      </c>
      <c r="EX41">
        <v>35</v>
      </c>
      <c r="EY41" s="22">
        <f t="shared" si="127"/>
        <v>0.58333333333333337</v>
      </c>
      <c r="EZ41" s="100">
        <f t="shared" si="128"/>
        <v>53.887001040426576</v>
      </c>
      <c r="FA41" s="100">
        <f t="shared" si="129"/>
        <v>0.43349654954417804</v>
      </c>
      <c r="FB41" s="100">
        <f t="shared" si="130"/>
        <v>0.47903295148829178</v>
      </c>
      <c r="FC41" s="100">
        <f t="shared" si="131"/>
        <v>0.6</v>
      </c>
      <c r="FD41" s="100">
        <f t="shared" si="132"/>
        <v>145.64124129993647</v>
      </c>
      <c r="FE41" s="88"/>
      <c r="FF41" s="72"/>
      <c r="FG41" s="72"/>
      <c r="FH41">
        <f t="shared" si="133"/>
        <v>-0.23408320603336796</v>
      </c>
      <c r="FI41">
        <f t="shared" si="134"/>
        <v>1.7314840145881303</v>
      </c>
      <c r="FJ41" s="61"/>
      <c r="FK41">
        <v>434.81317827315218</v>
      </c>
      <c r="FL41">
        <v>35</v>
      </c>
      <c r="FM41" s="22">
        <f t="shared" si="135"/>
        <v>0.58333333333333337</v>
      </c>
      <c r="FN41" s="100">
        <f t="shared" si="136"/>
        <v>54.183677882707627</v>
      </c>
      <c r="FO41" s="100">
        <f t="shared" si="137"/>
        <v>0.46595338306561906</v>
      </c>
      <c r="FP41" s="100">
        <f t="shared" si="138"/>
        <v>0.52187363978429291</v>
      </c>
      <c r="FQ41" s="100">
        <f t="shared" si="171"/>
        <v>0.6</v>
      </c>
      <c r="FR41" s="100">
        <f t="shared" si="172"/>
        <v>136.71328802287422</v>
      </c>
      <c r="FU41" s="72"/>
      <c r="FV41">
        <f t="shared" si="141"/>
        <v>-0.23408320603336796</v>
      </c>
      <c r="FW41">
        <f t="shared" si="142"/>
        <v>1.7338684807627365</v>
      </c>
      <c r="FX41" s="61"/>
      <c r="FY41" s="49">
        <v>402.63693322893266</v>
      </c>
      <c r="FZ41">
        <v>35</v>
      </c>
      <c r="GA41" s="22">
        <f t="shared" si="143"/>
        <v>0.58333333333333337</v>
      </c>
      <c r="GB41" s="100">
        <f t="shared" si="144"/>
        <v>38.059691204934765</v>
      </c>
      <c r="GC41" s="100">
        <f t="shared" si="145"/>
        <v>0.43674581640195964</v>
      </c>
      <c r="GD41" s="100">
        <f t="shared" si="146"/>
        <v>0.55166659358680237</v>
      </c>
      <c r="GE41" s="100">
        <f t="shared" si="147"/>
        <v>0.6</v>
      </c>
      <c r="GF41" s="100">
        <f t="shared" si="148"/>
        <v>82.322463893146264</v>
      </c>
      <c r="GG41" s="12"/>
      <c r="GH41" s="12"/>
      <c r="GI41" s="72"/>
      <c r="GJ41">
        <f t="shared" si="187"/>
        <v>-0.23408320603336796</v>
      </c>
      <c r="GK41">
        <f t="shared" si="188"/>
        <v>1.58046526034257</v>
      </c>
      <c r="GL41" s="61"/>
      <c r="GM41"/>
      <c r="GY41" s="61"/>
      <c r="GZ41"/>
      <c r="HK41" s="61"/>
      <c r="HL41"/>
      <c r="HW41" s="61"/>
      <c r="HX41"/>
      <c r="II41" s="61"/>
      <c r="IJ41"/>
      <c r="IU41" s="61"/>
      <c r="IV41"/>
      <c r="JA41"/>
      <c r="JB41"/>
      <c r="JC41"/>
    </row>
    <row r="42" spans="6:263" x14ac:dyDescent="0.25">
      <c r="M42" s="49">
        <v>138.50812250550507</v>
      </c>
      <c r="N42" s="49">
        <v>36</v>
      </c>
      <c r="O42" s="22">
        <f t="shared" si="61"/>
        <v>0.6</v>
      </c>
      <c r="P42" s="100">
        <f t="shared" si="62"/>
        <v>11.47445302837421</v>
      </c>
      <c r="Q42" s="100">
        <f t="shared" si="63"/>
        <v>0.12948614710845674</v>
      </c>
      <c r="R42" s="100">
        <f t="shared" si="64"/>
        <v>0.34293380821109815</v>
      </c>
      <c r="S42" s="100">
        <f t="shared" si="65"/>
        <v>0.6166666666666667</v>
      </c>
      <c r="T42" s="100">
        <f t="shared" si="66"/>
        <v>27.370008392201484</v>
      </c>
      <c r="X42">
        <f t="shared" si="189"/>
        <v>-0.22184874961635639</v>
      </c>
      <c r="Y42">
        <f t="shared" si="68"/>
        <v>1.0597319924733064</v>
      </c>
      <c r="Z42" s="61"/>
      <c r="AA42" s="49">
        <v>169.05990062696713</v>
      </c>
      <c r="AB42" s="49">
        <v>36</v>
      </c>
      <c r="AC42" s="22">
        <f t="shared" si="69"/>
        <v>0.6</v>
      </c>
      <c r="AD42" s="100">
        <f t="shared" si="70"/>
        <v>15.813291612287639</v>
      </c>
      <c r="AE42" s="100">
        <f t="shared" si="71"/>
        <v>0.10784681520397425</v>
      </c>
      <c r="AF42" s="100">
        <f t="shared" si="72"/>
        <v>0.32481999516547394</v>
      </c>
      <c r="AG42" s="100">
        <f t="shared" si="73"/>
        <v>0.6166666666666667</v>
      </c>
      <c r="AH42" s="100">
        <f t="shared" si="74"/>
        <v>36.467279229100463</v>
      </c>
      <c r="AI42" s="88"/>
      <c r="AJ42" s="72"/>
      <c r="AL42">
        <f t="shared" si="173"/>
        <v>-0.22184874961635639</v>
      </c>
      <c r="AM42">
        <f t="shared" si="174"/>
        <v>1.1990222798158969</v>
      </c>
      <c r="AN42" s="61"/>
      <c r="AO42" s="49">
        <v>149.51337732791671</v>
      </c>
      <c r="AP42" s="49">
        <v>36</v>
      </c>
      <c r="AQ42" s="22">
        <f t="shared" si="75"/>
        <v>0.6</v>
      </c>
      <c r="AR42" s="100">
        <f t="shared" si="76"/>
        <v>12.311707619228976</v>
      </c>
      <c r="AS42" s="100">
        <f t="shared" si="77"/>
        <v>9.5902463570376392E-2</v>
      </c>
      <c r="AT42" s="100">
        <f t="shared" si="78"/>
        <v>0.27143274689571739</v>
      </c>
      <c r="AU42" s="100">
        <f t="shared" si="79"/>
        <v>0.6166666666666667</v>
      </c>
      <c r="AV42" s="100">
        <f t="shared" si="80"/>
        <v>30.863554762081431</v>
      </c>
      <c r="AY42" s="72"/>
      <c r="AZ42">
        <f t="shared" si="175"/>
        <v>-0.22184874961635639</v>
      </c>
      <c r="BA42">
        <f t="shared" si="176"/>
        <v>1.0903182932380402</v>
      </c>
      <c r="BB42" s="61"/>
      <c r="BC42" s="49">
        <v>349.24203641600764</v>
      </c>
      <c r="BD42" s="49">
        <v>36</v>
      </c>
      <c r="BE42" s="22">
        <f t="shared" si="81"/>
        <v>0.6</v>
      </c>
      <c r="BF42" s="100">
        <f t="shared" si="82"/>
        <v>33.388340001530366</v>
      </c>
      <c r="BG42" s="100">
        <f t="shared" si="83"/>
        <v>0.74740704189120166</v>
      </c>
      <c r="BH42" s="100">
        <f t="shared" si="84"/>
        <v>0.66761638541557189</v>
      </c>
      <c r="BI42" s="100">
        <f t="shared" si="85"/>
        <v>0.6166666666666667</v>
      </c>
      <c r="BJ42" s="100">
        <f t="shared" si="86"/>
        <v>64.540646347655311</v>
      </c>
      <c r="BK42" s="88"/>
      <c r="BL42" s="72"/>
      <c r="BN42">
        <f t="shared" si="177"/>
        <v>-0.22184874961635639</v>
      </c>
      <c r="BO42">
        <f t="shared" si="178"/>
        <v>1.5235948273773252</v>
      </c>
      <c r="BP42" s="61"/>
      <c r="BQ42" s="49">
        <v>300.30359638206136</v>
      </c>
      <c r="BR42" s="49">
        <v>36</v>
      </c>
      <c r="BS42" s="22">
        <f t="shared" si="87"/>
        <v>0.6</v>
      </c>
      <c r="BT42" s="100">
        <f t="shared" si="88"/>
        <v>29.175516990387774</v>
      </c>
      <c r="BU42" s="100">
        <f t="shared" si="89"/>
        <v>0.60838945927853383</v>
      </c>
      <c r="BV42" s="100">
        <f t="shared" si="90"/>
        <v>0.57445982333044598</v>
      </c>
      <c r="BW42" s="100">
        <f t="shared" si="91"/>
        <v>0.6166666666666667</v>
      </c>
      <c r="BX42" s="100">
        <f t="shared" si="92"/>
        <v>65.516869962845149</v>
      </c>
      <c r="BY42" s="88"/>
      <c r="BZ42" s="72"/>
      <c r="CB42">
        <f t="shared" si="179"/>
        <v>-0.22184874961635639</v>
      </c>
      <c r="CC42">
        <f t="shared" si="180"/>
        <v>1.4650185604871864</v>
      </c>
      <c r="CD42" s="61"/>
      <c r="CE42" s="49">
        <v>421.26713614997311</v>
      </c>
      <c r="CF42" s="49">
        <v>36</v>
      </c>
      <c r="CG42" s="22">
        <f t="shared" si="93"/>
        <v>0.6</v>
      </c>
      <c r="CH42" s="100">
        <f t="shared" si="94"/>
        <v>40.071067835058798</v>
      </c>
      <c r="CI42" s="100">
        <f t="shared" si="95"/>
        <v>0.55110753744288721</v>
      </c>
      <c r="CJ42" s="100">
        <f t="shared" si="96"/>
        <v>0.60926663613629817</v>
      </c>
      <c r="CK42" s="100">
        <f t="shared" si="97"/>
        <v>0.6166666666666667</v>
      </c>
      <c r="CL42" s="100">
        <f t="shared" si="98"/>
        <v>85.465917706742985</v>
      </c>
      <c r="CM42"/>
      <c r="CN42"/>
      <c r="CP42">
        <f t="shared" si="99"/>
        <v>-0.22184874961635639</v>
      </c>
      <c r="CQ42">
        <f t="shared" si="190"/>
        <v>1.6028309158964975</v>
      </c>
      <c r="CR42" s="61"/>
      <c r="CS42" s="49">
        <v>379.64522912845882</v>
      </c>
      <c r="CT42" s="49">
        <v>36</v>
      </c>
      <c r="CU42" s="22">
        <f t="shared" si="101"/>
        <v>0.6</v>
      </c>
      <c r="CV42" s="100">
        <f t="shared" si="102"/>
        <v>36.191156256287783</v>
      </c>
      <c r="CW42" s="100">
        <f t="shared" si="103"/>
        <v>0.41327470969592572</v>
      </c>
      <c r="CX42" s="100">
        <f t="shared" si="104"/>
        <v>0.53210216032746172</v>
      </c>
      <c r="CY42" s="100">
        <f t="shared" si="105"/>
        <v>0.6166666666666667</v>
      </c>
      <c r="CZ42" s="100">
        <f t="shared" si="106"/>
        <v>81.477193904659316</v>
      </c>
      <c r="DA42" s="88"/>
      <c r="DB42" s="72"/>
      <c r="DD42">
        <f t="shared" si="181"/>
        <v>-0.22184874961635639</v>
      </c>
      <c r="DE42">
        <f t="shared" si="182"/>
        <v>1.5586024584246896</v>
      </c>
      <c r="DF42" s="61"/>
      <c r="DG42" s="49">
        <v>505.64241317357863</v>
      </c>
      <c r="DH42" s="49">
        <v>36</v>
      </c>
      <c r="DI42" s="22">
        <f t="shared" si="107"/>
        <v>0.6</v>
      </c>
      <c r="DJ42" s="100">
        <f t="shared" si="108"/>
        <v>44.122374622476322</v>
      </c>
      <c r="DK42" s="100">
        <f t="shared" si="109"/>
        <v>0.34995191537875725</v>
      </c>
      <c r="DL42" s="100">
        <f t="shared" si="110"/>
        <v>0.45506563954161811</v>
      </c>
      <c r="DM42" s="100">
        <f t="shared" si="111"/>
        <v>0.6166666666666667</v>
      </c>
      <c r="DN42" s="100">
        <f t="shared" si="112"/>
        <v>102.1276255593602</v>
      </c>
      <c r="DQ42" s="72"/>
      <c r="DR42">
        <f t="shared" si="183"/>
        <v>-0.22184874961635639</v>
      </c>
      <c r="DS42">
        <f t="shared" si="184"/>
        <v>1.6446588776957638</v>
      </c>
      <c r="DT42" s="61"/>
      <c r="DU42" s="49">
        <v>518.17588712714144</v>
      </c>
      <c r="DV42" s="49">
        <v>36</v>
      </c>
      <c r="DW42" s="22">
        <f t="shared" si="113"/>
        <v>0.6</v>
      </c>
      <c r="DX42" s="100">
        <f t="shared" si="114"/>
        <v>46.13800081267398</v>
      </c>
      <c r="DY42" s="100">
        <f t="shared" si="115"/>
        <v>0.315753336809249</v>
      </c>
      <c r="DZ42" s="100">
        <f t="shared" si="116"/>
        <v>0.40723507264376507</v>
      </c>
      <c r="EA42" s="100">
        <f t="shared" si="117"/>
        <v>0.6166666666666667</v>
      </c>
      <c r="EB42" s="100">
        <f t="shared" si="118"/>
        <v>109.73880451136419</v>
      </c>
      <c r="EE42" s="72"/>
      <c r="EF42">
        <f t="shared" si="185"/>
        <v>-0.22184874961635639</v>
      </c>
      <c r="EG42">
        <f t="shared" si="186"/>
        <v>1.664058772351648</v>
      </c>
      <c r="EH42" s="61"/>
      <c r="EI42" s="49">
        <v>306.29764935434946</v>
      </c>
      <c r="EJ42">
        <v>36</v>
      </c>
      <c r="EK42" s="22">
        <f t="shared" si="119"/>
        <v>0.6</v>
      </c>
      <c r="EL42" s="100">
        <f t="shared" si="120"/>
        <v>38.220320608229287</v>
      </c>
      <c r="EM42" s="100">
        <f t="shared" si="121"/>
        <v>0.49659569165116518</v>
      </c>
      <c r="EN42" s="100">
        <f t="shared" si="122"/>
        <v>0.3662553890429382</v>
      </c>
      <c r="EO42" s="100">
        <f t="shared" si="123"/>
        <v>0.6166666666666667</v>
      </c>
      <c r="EP42" s="100">
        <f t="shared" si="124"/>
        <v>97.483279201682038</v>
      </c>
      <c r="ES42" s="72"/>
      <c r="ET42">
        <f t="shared" si="125"/>
        <v>-0.22184874961635639</v>
      </c>
      <c r="EU42">
        <f t="shared" si="126"/>
        <v>1.5822943257802404</v>
      </c>
      <c r="EV42" s="61"/>
      <c r="EW42">
        <v>453.48649373492924</v>
      </c>
      <c r="EX42">
        <v>36</v>
      </c>
      <c r="EY42" s="22">
        <f t="shared" si="127"/>
        <v>0.6</v>
      </c>
      <c r="EZ42" s="100">
        <f t="shared" si="128"/>
        <v>56.376445969607936</v>
      </c>
      <c r="FA42" s="100">
        <f t="shared" si="129"/>
        <v>0.44588216524544022</v>
      </c>
      <c r="FB42" s="100">
        <f t="shared" si="130"/>
        <v>0.49072796602732516</v>
      </c>
      <c r="FC42" s="100">
        <f t="shared" si="131"/>
        <v>0.6166666666666667</v>
      </c>
      <c r="FD42" s="100">
        <f t="shared" si="132"/>
        <v>142.00409235083865</v>
      </c>
      <c r="FE42" s="88"/>
      <c r="FG42" s="72"/>
      <c r="FH42">
        <f t="shared" si="133"/>
        <v>-0.22184874961635639</v>
      </c>
      <c r="FI42">
        <f t="shared" si="134"/>
        <v>1.7510976940180496</v>
      </c>
      <c r="FJ42" s="61"/>
      <c r="FK42">
        <v>453.87718603164006</v>
      </c>
      <c r="FL42">
        <v>36</v>
      </c>
      <c r="FM42" s="22">
        <f t="shared" si="135"/>
        <v>0.6</v>
      </c>
      <c r="FN42" s="100">
        <f t="shared" si="136"/>
        <v>56.559314379378932</v>
      </c>
      <c r="FO42" s="100">
        <f t="shared" si="137"/>
        <v>0.47926633686749381</v>
      </c>
      <c r="FP42" s="100">
        <f t="shared" si="138"/>
        <v>0.534283793696535</v>
      </c>
      <c r="FQ42" s="100">
        <f t="shared" si="171"/>
        <v>0.6166666666666667</v>
      </c>
      <c r="FR42" s="100">
        <f t="shared" si="172"/>
        <v>130.88872253080271</v>
      </c>
      <c r="FU42" s="72"/>
      <c r="FV42">
        <f t="shared" si="141"/>
        <v>-0.22184874961635639</v>
      </c>
      <c r="FW42">
        <f t="shared" si="142"/>
        <v>1.7525041362369131</v>
      </c>
      <c r="FX42" s="61"/>
      <c r="FY42" s="49">
        <v>417.67241948685097</v>
      </c>
      <c r="FZ42">
        <v>36</v>
      </c>
      <c r="GA42" s="22">
        <f t="shared" si="143"/>
        <v>0.6</v>
      </c>
      <c r="GB42" s="100">
        <f t="shared" si="144"/>
        <v>39.480936790885629</v>
      </c>
      <c r="GC42" s="100">
        <f t="shared" si="145"/>
        <v>0.44922426829915846</v>
      </c>
      <c r="GD42" s="100">
        <f t="shared" si="146"/>
        <v>0.5615216745042676</v>
      </c>
      <c r="GE42" s="100">
        <f t="shared" si="147"/>
        <v>0.6166666666666667</v>
      </c>
      <c r="GF42" s="100">
        <f t="shared" si="148"/>
        <v>80.751224622306822</v>
      </c>
      <c r="GG42" s="12"/>
      <c r="GH42" s="12"/>
      <c r="GI42" s="72"/>
      <c r="GJ42">
        <f t="shared" si="187"/>
        <v>-0.22184874961635639</v>
      </c>
      <c r="GK42">
        <f t="shared" si="188"/>
        <v>1.5963874489187129</v>
      </c>
      <c r="GL42" s="61"/>
      <c r="GM42"/>
      <c r="GY42" s="61"/>
      <c r="GZ42"/>
      <c r="HK42" s="61"/>
      <c r="HL42"/>
      <c r="HW42" s="61"/>
      <c r="HX42"/>
      <c r="II42" s="61"/>
      <c r="IJ42"/>
      <c r="IU42" s="61"/>
      <c r="IV42"/>
      <c r="JA42"/>
      <c r="JB42"/>
      <c r="JC42"/>
    </row>
    <row r="43" spans="6:263" x14ac:dyDescent="0.25">
      <c r="M43" s="49">
        <v>144.52162467949216</v>
      </c>
      <c r="N43" s="49">
        <v>37</v>
      </c>
      <c r="O43" s="22">
        <f t="shared" si="61"/>
        <v>0.6166666666666667</v>
      </c>
      <c r="P43" s="100">
        <f t="shared" si="62"/>
        <v>11.972630658561194</v>
      </c>
      <c r="Q43" s="100">
        <f t="shared" si="63"/>
        <v>0.13308298452813611</v>
      </c>
      <c r="R43" s="100">
        <f t="shared" si="64"/>
        <v>0.34364059320178347</v>
      </c>
      <c r="S43" s="100">
        <f t="shared" si="65"/>
        <v>0.6333333333333333</v>
      </c>
      <c r="T43" s="100">
        <f t="shared" si="66"/>
        <v>26.114004291623399</v>
      </c>
      <c r="X43">
        <f t="shared" si="189"/>
        <v>-0.20994952631664862</v>
      </c>
      <c r="Y43">
        <f t="shared" si="68"/>
        <v>1.0781895852412697</v>
      </c>
      <c r="Z43" s="61"/>
      <c r="AA43" s="49">
        <v>175.55768282818045</v>
      </c>
      <c r="AB43" s="49">
        <v>37</v>
      </c>
      <c r="AC43" s="22">
        <f t="shared" si="69"/>
        <v>0.6166666666666667</v>
      </c>
      <c r="AD43" s="100">
        <f t="shared" si="70"/>
        <v>16.421072194198899</v>
      </c>
      <c r="AE43" s="100">
        <f t="shared" si="71"/>
        <v>0.11084256007075133</v>
      </c>
      <c r="AF43" s="100">
        <f t="shared" si="72"/>
        <v>0.32556562447063775</v>
      </c>
      <c r="AG43" s="100">
        <f t="shared" si="73"/>
        <v>0.6333333333333333</v>
      </c>
      <c r="AH43" s="100">
        <f t="shared" si="74"/>
        <v>40.593021905435805</v>
      </c>
      <c r="AI43" s="88"/>
      <c r="AJ43" s="72"/>
      <c r="AL43">
        <f t="shared" si="173"/>
        <v>-0.20994952631664862</v>
      </c>
      <c r="AM43">
        <f t="shared" si="174"/>
        <v>1.2154015104461391</v>
      </c>
      <c r="AN43" s="61"/>
      <c r="AO43" s="49">
        <v>156.00320509528001</v>
      </c>
      <c r="AP43" s="49">
        <v>37</v>
      </c>
      <c r="AQ43" s="22">
        <f t="shared" si="75"/>
        <v>0.6166666666666667</v>
      </c>
      <c r="AR43" s="100">
        <f t="shared" si="76"/>
        <v>12.846113726554677</v>
      </c>
      <c r="AS43" s="100">
        <f t="shared" si="77"/>
        <v>9.8566420891775752E-2</v>
      </c>
      <c r="AT43" s="100">
        <f t="shared" si="78"/>
        <v>0.27199995138581579</v>
      </c>
      <c r="AU43" s="100">
        <f t="shared" si="79"/>
        <v>0.6333333333333333</v>
      </c>
      <c r="AV43" s="100">
        <f t="shared" si="80"/>
        <v>25.960490324764496</v>
      </c>
      <c r="AY43" s="72"/>
      <c r="AZ43">
        <f t="shared" si="175"/>
        <v>-0.20994952631664862</v>
      </c>
      <c r="BA43">
        <f t="shared" si="176"/>
        <v>1.1087717625011018</v>
      </c>
      <c r="BB43" s="61"/>
      <c r="BC43" s="49">
        <v>359.23529893372114</v>
      </c>
      <c r="BD43" s="49">
        <v>37</v>
      </c>
      <c r="BE43" s="22">
        <f t="shared" si="81"/>
        <v>0.6166666666666667</v>
      </c>
      <c r="BF43" s="100">
        <f t="shared" si="82"/>
        <v>34.343718827315598</v>
      </c>
      <c r="BG43" s="100">
        <f t="shared" si="83"/>
        <v>0.76816834861040173</v>
      </c>
      <c r="BH43" s="100">
        <f t="shared" si="84"/>
        <v>0.67723493900794096</v>
      </c>
      <c r="BI43" s="100">
        <f t="shared" si="85"/>
        <v>0.6333333333333333</v>
      </c>
      <c r="BJ43" s="100">
        <f t="shared" si="86"/>
        <v>71.70726331023404</v>
      </c>
      <c r="BK43" s="88"/>
      <c r="BL43" s="72"/>
      <c r="BN43">
        <f t="shared" si="177"/>
        <v>-0.20994952631664862</v>
      </c>
      <c r="BO43">
        <f t="shared" si="178"/>
        <v>1.5358473199086884</v>
      </c>
      <c r="BP43" s="61"/>
      <c r="BQ43" s="49">
        <v>311.79239888105036</v>
      </c>
      <c r="BR43" s="49">
        <v>37</v>
      </c>
      <c r="BS43" s="22">
        <f t="shared" si="87"/>
        <v>0.6166666666666667</v>
      </c>
      <c r="BT43" s="100">
        <f t="shared" si="88"/>
        <v>30.291693275143338</v>
      </c>
      <c r="BU43" s="100">
        <f t="shared" si="89"/>
        <v>0.62528916648071531</v>
      </c>
      <c r="BV43" s="100">
        <f t="shared" si="90"/>
        <v>0.58412605071613155</v>
      </c>
      <c r="BW43" s="100">
        <f t="shared" si="91"/>
        <v>0.6333333333333333</v>
      </c>
      <c r="BX43" s="100">
        <f t="shared" si="92"/>
        <v>61.275477582632348</v>
      </c>
      <c r="BY43" s="88"/>
      <c r="BZ43" s="72"/>
      <c r="CB43">
        <f t="shared" si="179"/>
        <v>-0.20994952631664862</v>
      </c>
      <c r="CC43">
        <f t="shared" si="180"/>
        <v>1.4813235506355038</v>
      </c>
      <c r="CD43" s="61"/>
      <c r="CE43" s="49">
        <v>436.74076979370727</v>
      </c>
      <c r="CF43" s="49">
        <v>37</v>
      </c>
      <c r="CG43" s="22">
        <f t="shared" si="93"/>
        <v>0.6166666666666667</v>
      </c>
      <c r="CH43" s="100">
        <f t="shared" si="94"/>
        <v>41.542924930439199</v>
      </c>
      <c r="CI43" s="100">
        <f t="shared" si="95"/>
        <v>0.56641608014963407</v>
      </c>
      <c r="CJ43" s="100">
        <f t="shared" si="96"/>
        <v>0.62100411253385901</v>
      </c>
      <c r="CK43" s="100">
        <f t="shared" si="97"/>
        <v>0.6333333333333333</v>
      </c>
      <c r="CL43" s="100">
        <f t="shared" si="98"/>
        <v>78.433570113690379</v>
      </c>
      <c r="CM43"/>
      <c r="CN43"/>
      <c r="CP43">
        <f t="shared" si="99"/>
        <v>-0.20994952631664862</v>
      </c>
      <c r="CQ43">
        <f t="shared" si="190"/>
        <v>1.6184970708324464</v>
      </c>
      <c r="CR43" s="61"/>
      <c r="CS43" s="49">
        <v>393.64006401787918</v>
      </c>
      <c r="CT43" s="49">
        <v>37</v>
      </c>
      <c r="CU43" s="22">
        <f t="shared" si="101"/>
        <v>0.6166666666666667</v>
      </c>
      <c r="CV43" s="100">
        <f t="shared" si="102"/>
        <v>37.525268257185814</v>
      </c>
      <c r="CW43" s="100">
        <f t="shared" si="103"/>
        <v>0.4247545627430348</v>
      </c>
      <c r="CX43" s="100">
        <f t="shared" si="104"/>
        <v>0.53896716069973527</v>
      </c>
      <c r="CY43" s="100">
        <f t="shared" si="105"/>
        <v>0.6333333333333333</v>
      </c>
      <c r="CZ43" s="100">
        <f t="shared" si="106"/>
        <v>81.515566921283821</v>
      </c>
      <c r="DA43" s="88"/>
      <c r="DB43" s="72"/>
      <c r="DD43">
        <f t="shared" si="181"/>
        <v>-0.20994952631664862</v>
      </c>
      <c r="DE43">
        <f t="shared" si="182"/>
        <v>1.5743238055708473</v>
      </c>
      <c r="DF43" s="61"/>
      <c r="DG43" s="49">
        <v>524.66108107996729</v>
      </c>
      <c r="DH43" s="49">
        <v>37</v>
      </c>
      <c r="DI43" s="22">
        <f t="shared" si="107"/>
        <v>0.6166666666666667</v>
      </c>
      <c r="DJ43" s="100">
        <f t="shared" si="108"/>
        <v>45.781944247815645</v>
      </c>
      <c r="DK43" s="100">
        <f t="shared" si="109"/>
        <v>0.35967280191705614</v>
      </c>
      <c r="DL43" s="100">
        <f t="shared" si="110"/>
        <v>0.46205719595427097</v>
      </c>
      <c r="DM43" s="100">
        <f t="shared" si="111"/>
        <v>0.6333333333333333</v>
      </c>
      <c r="DN43" s="100">
        <f t="shared" si="112"/>
        <v>103.43625923413465</v>
      </c>
      <c r="DQ43" s="72"/>
      <c r="DR43">
        <f t="shared" si="183"/>
        <v>-0.20994952631664862</v>
      </c>
      <c r="DS43">
        <f t="shared" si="184"/>
        <v>1.6606942321604601</v>
      </c>
      <c r="DT43" s="61"/>
      <c r="DU43" s="49">
        <v>538.64505938512048</v>
      </c>
      <c r="DV43" s="49">
        <v>37</v>
      </c>
      <c r="DW43" s="22">
        <f t="shared" si="113"/>
        <v>0.6166666666666667</v>
      </c>
      <c r="DX43" s="100">
        <f t="shared" si="114"/>
        <v>47.960560892629374</v>
      </c>
      <c r="DY43" s="100">
        <f t="shared" si="115"/>
        <v>0.32452426283172819</v>
      </c>
      <c r="DZ43" s="100">
        <f t="shared" si="116"/>
        <v>0.414125686329813</v>
      </c>
      <c r="EA43" s="100">
        <f t="shared" si="117"/>
        <v>0.6333333333333333</v>
      </c>
      <c r="EB43" s="100">
        <f t="shared" si="118"/>
        <v>110.95048251290275</v>
      </c>
      <c r="EE43" s="72"/>
      <c r="EF43">
        <f t="shared" si="185"/>
        <v>-0.20994952631664862</v>
      </c>
      <c r="EG43">
        <f t="shared" si="186"/>
        <v>1.6808842534749653</v>
      </c>
      <c r="EH43" s="61"/>
      <c r="EI43" s="49">
        <v>319.35246985110354</v>
      </c>
      <c r="EJ43">
        <v>37</v>
      </c>
      <c r="EK43" s="22">
        <f t="shared" si="119"/>
        <v>0.6166666666666667</v>
      </c>
      <c r="EL43" s="100">
        <f t="shared" si="120"/>
        <v>39.849322417157914</v>
      </c>
      <c r="EM43" s="100">
        <f t="shared" si="121"/>
        <v>0.51039001641925319</v>
      </c>
      <c r="EN43" s="100">
        <f t="shared" si="122"/>
        <v>0.37419915288407513</v>
      </c>
      <c r="EO43" s="100">
        <f t="shared" si="123"/>
        <v>0.6333333333333333</v>
      </c>
      <c r="EP43" s="100">
        <f t="shared" si="124"/>
        <v>95.528636042595011</v>
      </c>
      <c r="ES43" s="72"/>
      <c r="ET43">
        <f t="shared" si="125"/>
        <v>-0.20994952631664862</v>
      </c>
      <c r="EU43">
        <f t="shared" si="126"/>
        <v>1.6004209412154142</v>
      </c>
      <c r="EV43" s="61"/>
      <c r="EW43">
        <v>472.51243369883929</v>
      </c>
      <c r="EX43">
        <v>37</v>
      </c>
      <c r="EY43" s="22">
        <f t="shared" si="127"/>
        <v>0.6166666666666667</v>
      </c>
      <c r="EZ43" s="100">
        <f t="shared" si="128"/>
        <v>58.74170908375779</v>
      </c>
      <c r="FA43" s="100">
        <f t="shared" si="129"/>
        <v>0.45826778094670245</v>
      </c>
      <c r="FB43" s="100">
        <f t="shared" si="130"/>
        <v>0.50183959423985136</v>
      </c>
      <c r="FC43" s="100">
        <f t="shared" si="131"/>
        <v>0.6333333333333333</v>
      </c>
      <c r="FD43" s="100">
        <f t="shared" si="132"/>
        <v>139.96655079959996</v>
      </c>
      <c r="FG43" s="72"/>
      <c r="FH43">
        <f t="shared" si="133"/>
        <v>-0.20994952631664862</v>
      </c>
      <c r="FI43">
        <f t="shared" si="134"/>
        <v>1.7689465781222127</v>
      </c>
      <c r="FJ43" s="61"/>
      <c r="FK43">
        <v>471.38307139735088</v>
      </c>
      <c r="FL43">
        <v>37</v>
      </c>
      <c r="FM43" s="22">
        <f t="shared" si="135"/>
        <v>0.6166666666666667</v>
      </c>
      <c r="FN43" s="100">
        <f t="shared" si="136"/>
        <v>58.7407874834701</v>
      </c>
      <c r="FO43" s="100">
        <f t="shared" si="137"/>
        <v>0.49257929066936873</v>
      </c>
      <c r="FP43" s="100">
        <f t="shared" si="138"/>
        <v>0.5456796520339201</v>
      </c>
      <c r="FQ43" s="100">
        <f t="shared" si="171"/>
        <v>0.6333333333333333</v>
      </c>
      <c r="FR43" s="100">
        <f t="shared" si="172"/>
        <v>130.88936022552215</v>
      </c>
      <c r="FU43" s="72"/>
      <c r="FV43">
        <f t="shared" si="141"/>
        <v>-0.20994952631664862</v>
      </c>
      <c r="FW43">
        <f t="shared" si="142"/>
        <v>1.7689397644107039</v>
      </c>
      <c r="FX43" s="61"/>
      <c r="FY43" s="49">
        <v>431.66682754179755</v>
      </c>
      <c r="FZ43">
        <v>37</v>
      </c>
      <c r="GA43" s="22">
        <f t="shared" si="143"/>
        <v>0.6166666666666667</v>
      </c>
      <c r="GB43" s="100">
        <f t="shared" si="144"/>
        <v>40.803773334706307</v>
      </c>
      <c r="GC43" s="100">
        <f t="shared" si="145"/>
        <v>0.46170272019635733</v>
      </c>
      <c r="GD43" s="100">
        <f t="shared" si="146"/>
        <v>0.57069437576631632</v>
      </c>
      <c r="GE43" s="100">
        <f t="shared" si="147"/>
        <v>0.6333333333333333</v>
      </c>
      <c r="GF43" s="100">
        <f t="shared" si="148"/>
        <v>79.336844511558354</v>
      </c>
      <c r="GG43" s="12"/>
      <c r="GH43" s="12"/>
      <c r="GI43" s="72"/>
      <c r="GJ43">
        <f t="shared" si="187"/>
        <v>-0.20994952631664862</v>
      </c>
      <c r="GK43">
        <f t="shared" si="188"/>
        <v>1.610700326390559</v>
      </c>
      <c r="GL43" s="61"/>
      <c r="GM43"/>
      <c r="GY43" s="61"/>
      <c r="GZ43"/>
      <c r="HK43" s="61"/>
      <c r="HL43"/>
      <c r="HW43" s="61"/>
      <c r="HX43"/>
      <c r="II43" s="61"/>
      <c r="IJ43"/>
      <c r="IU43" s="61"/>
      <c r="IV43"/>
      <c r="JA43"/>
      <c r="JB43"/>
      <c r="JC43"/>
    </row>
    <row r="44" spans="6:263" x14ac:dyDescent="0.25">
      <c r="M44" s="49">
        <v>149.52090154891388</v>
      </c>
      <c r="N44" s="49">
        <v>38</v>
      </c>
      <c r="O44" s="22">
        <f t="shared" si="61"/>
        <v>0.6333333333333333</v>
      </c>
      <c r="P44" s="100">
        <f t="shared" si="62"/>
        <v>12.386786641447593</v>
      </c>
      <c r="Q44" s="100">
        <f t="shared" si="63"/>
        <v>0.13667982194781544</v>
      </c>
      <c r="R44" s="100">
        <f t="shared" si="64"/>
        <v>0.34422817324305666</v>
      </c>
      <c r="S44" s="100">
        <f t="shared" si="65"/>
        <v>0.64999999999999991</v>
      </c>
      <c r="T44" s="100">
        <f t="shared" si="66"/>
        <v>29.788909564579871</v>
      </c>
      <c r="X44">
        <f t="shared" si="189"/>
        <v>-0.19836765376683349</v>
      </c>
      <c r="Y44">
        <f t="shared" si="68"/>
        <v>1.0929586570712357</v>
      </c>
      <c r="Z44" s="61"/>
      <c r="AA44" s="49">
        <v>182.05562336824426</v>
      </c>
      <c r="AB44" s="49">
        <v>38</v>
      </c>
      <c r="AC44" s="22">
        <f t="shared" si="69"/>
        <v>0.6333333333333333</v>
      </c>
      <c r="AD44" s="100">
        <f t="shared" si="70"/>
        <v>17.028867586590987</v>
      </c>
      <c r="AE44" s="100">
        <f t="shared" si="71"/>
        <v>0.11383830493752838</v>
      </c>
      <c r="AF44" s="100">
        <f t="shared" si="72"/>
        <v>0.32631127194539905</v>
      </c>
      <c r="AG44" s="100">
        <f t="shared" si="73"/>
        <v>0.64999999999999991</v>
      </c>
      <c r="AH44" s="100">
        <f t="shared" si="74"/>
        <v>40.596602920599992</v>
      </c>
      <c r="AI44" s="88"/>
      <c r="AJ44" s="72"/>
      <c r="AL44">
        <f t="shared" si="173"/>
        <v>-0.19836765376683349</v>
      </c>
      <c r="AM44">
        <f t="shared" si="174"/>
        <v>1.2311857685000822</v>
      </c>
      <c r="AN44" s="61"/>
      <c r="AO44" s="49">
        <v>162.00694429560727</v>
      </c>
      <c r="AP44" s="49">
        <v>38</v>
      </c>
      <c r="AQ44" s="22">
        <f t="shared" si="75"/>
        <v>0.6333333333333333</v>
      </c>
      <c r="AR44" s="100">
        <f t="shared" si="76"/>
        <v>13.340492777965023</v>
      </c>
      <c r="AS44" s="100">
        <f t="shared" si="77"/>
        <v>0.10123037821317508</v>
      </c>
      <c r="AT44" s="100">
        <f t="shared" si="78"/>
        <v>0.27252467221876769</v>
      </c>
      <c r="AU44" s="100">
        <f t="shared" si="79"/>
        <v>0.64999999999999991</v>
      </c>
      <c r="AV44" s="100">
        <f t="shared" si="80"/>
        <v>25.950221140509438</v>
      </c>
      <c r="AY44" s="72"/>
      <c r="AZ44">
        <f t="shared" si="175"/>
        <v>-0.19836765376683349</v>
      </c>
      <c r="BA44">
        <f t="shared" si="176"/>
        <v>1.1251718720691617</v>
      </c>
      <c r="BB44" s="61"/>
      <c r="BC44" s="49">
        <v>371.74520844255682</v>
      </c>
      <c r="BD44" s="49">
        <v>38</v>
      </c>
      <c r="BE44" s="22">
        <f t="shared" si="81"/>
        <v>0.6333333333333333</v>
      </c>
      <c r="BF44" s="100">
        <f t="shared" si="82"/>
        <v>35.539694879785543</v>
      </c>
      <c r="BG44" s="100">
        <f t="shared" si="83"/>
        <v>0.7889296553296018</v>
      </c>
      <c r="BH44" s="100">
        <f t="shared" si="84"/>
        <v>0.68927577500450743</v>
      </c>
      <c r="BI44" s="100">
        <f t="shared" si="85"/>
        <v>0.64999999999999991</v>
      </c>
      <c r="BJ44" s="100">
        <f t="shared" si="86"/>
        <v>73.090609691676264</v>
      </c>
      <c r="BK44" s="88"/>
      <c r="BL44" s="72"/>
      <c r="BN44">
        <f t="shared" si="177"/>
        <v>-0.19836765376683349</v>
      </c>
      <c r="BO44">
        <f t="shared" si="178"/>
        <v>1.5507136949213287</v>
      </c>
      <c r="BP44" s="61"/>
      <c r="BQ44" s="49">
        <v>322.78243446631353</v>
      </c>
      <c r="BR44" s="49">
        <v>38</v>
      </c>
      <c r="BS44" s="22">
        <f t="shared" si="87"/>
        <v>0.6333333333333333</v>
      </c>
      <c r="BT44" s="100">
        <f t="shared" si="88"/>
        <v>31.359412655815945</v>
      </c>
      <c r="BU44" s="100">
        <f t="shared" si="89"/>
        <v>0.64218887368289679</v>
      </c>
      <c r="BV44" s="100">
        <f t="shared" si="90"/>
        <v>0.59337263520161443</v>
      </c>
      <c r="BW44" s="100">
        <f t="shared" si="91"/>
        <v>0.64999999999999991</v>
      </c>
      <c r="BX44" s="100">
        <f t="shared" si="92"/>
        <v>58.425751481238152</v>
      </c>
      <c r="BY44" s="88"/>
      <c r="BZ44" s="72"/>
      <c r="CB44">
        <f t="shared" si="179"/>
        <v>-0.19836765376683349</v>
      </c>
      <c r="CC44">
        <f t="shared" si="180"/>
        <v>1.4963679199968762</v>
      </c>
      <c r="CD44" s="61"/>
      <c r="CE44" s="49">
        <v>451.21724257833944</v>
      </c>
      <c r="CF44" s="49">
        <v>38</v>
      </c>
      <c r="CG44" s="22">
        <f t="shared" si="93"/>
        <v>0.6333333333333333</v>
      </c>
      <c r="CH44" s="100">
        <f t="shared" si="94"/>
        <v>42.919931758616897</v>
      </c>
      <c r="CI44" s="100">
        <f t="shared" si="95"/>
        <v>0.58172462285638094</v>
      </c>
      <c r="CJ44" s="100">
        <f t="shared" si="96"/>
        <v>0.63198519568095513</v>
      </c>
      <c r="CK44" s="100">
        <f t="shared" si="97"/>
        <v>0.64999999999999991</v>
      </c>
      <c r="CL44" s="100">
        <f t="shared" si="98"/>
        <v>74.339462948065616</v>
      </c>
      <c r="CM44"/>
      <c r="CN44"/>
      <c r="CP44">
        <f t="shared" si="99"/>
        <v>-0.19836765376683349</v>
      </c>
      <c r="CQ44">
        <f t="shared" si="190"/>
        <v>1.6326590227794755</v>
      </c>
      <c r="CR44" s="61"/>
      <c r="CS44" s="49">
        <v>408.13508793045469</v>
      </c>
      <c r="CT44" s="49">
        <v>38</v>
      </c>
      <c r="CU44" s="22">
        <f t="shared" si="101"/>
        <v>0.6333333333333333</v>
      </c>
      <c r="CV44" s="100">
        <f t="shared" si="102"/>
        <v>38.907062719776427</v>
      </c>
      <c r="CW44" s="100">
        <f t="shared" si="103"/>
        <v>0.43623441579014383</v>
      </c>
      <c r="CX44" s="100">
        <f t="shared" si="104"/>
        <v>0.54607752286850708</v>
      </c>
      <c r="CY44" s="100">
        <f t="shared" si="105"/>
        <v>0.64999999999999991</v>
      </c>
      <c r="CZ44" s="100">
        <f t="shared" si="106"/>
        <v>81.553026432377905</v>
      </c>
      <c r="DA44" s="88"/>
      <c r="DB44" s="72"/>
      <c r="DD44">
        <f t="shared" si="181"/>
        <v>-0.19836765376683349</v>
      </c>
      <c r="DE44">
        <f t="shared" si="182"/>
        <v>1.5900284450740085</v>
      </c>
      <c r="DF44" s="61"/>
      <c r="DG44" s="49">
        <v>544.65516613725424</v>
      </c>
      <c r="DH44" s="49">
        <v>38</v>
      </c>
      <c r="DI44" s="22">
        <f t="shared" si="107"/>
        <v>0.6333333333333333</v>
      </c>
      <c r="DJ44" s="100">
        <f t="shared" si="108"/>
        <v>47.526628807788327</v>
      </c>
      <c r="DK44" s="100">
        <f t="shared" si="109"/>
        <v>0.36939368845535492</v>
      </c>
      <c r="DL44" s="100">
        <f t="shared" si="110"/>
        <v>0.46940733079470526</v>
      </c>
      <c r="DM44" s="100">
        <f t="shared" si="111"/>
        <v>0.64999999999999991</v>
      </c>
      <c r="DN44" s="100">
        <f t="shared" si="112"/>
        <v>100.81912484581028</v>
      </c>
      <c r="DQ44" s="72"/>
      <c r="DR44">
        <f t="shared" si="183"/>
        <v>-0.19836765376683349</v>
      </c>
      <c r="DS44">
        <f t="shared" si="184"/>
        <v>1.6769370097060845</v>
      </c>
      <c r="DT44" s="61"/>
      <c r="DU44" s="49">
        <v>559.25843757604582</v>
      </c>
      <c r="DV44" s="49">
        <v>38</v>
      </c>
      <c r="DW44" s="22">
        <f t="shared" si="113"/>
        <v>0.6333333333333333</v>
      </c>
      <c r="DX44" s="100">
        <f t="shared" si="114"/>
        <v>49.795960963052785</v>
      </c>
      <c r="DY44" s="100">
        <f t="shared" si="115"/>
        <v>0.33329518885420728</v>
      </c>
      <c r="DZ44" s="100">
        <f t="shared" si="116"/>
        <v>0.42106484459610316</v>
      </c>
      <c r="EA44" s="100">
        <f t="shared" si="117"/>
        <v>0.64999999999999991</v>
      </c>
      <c r="EB44" s="100">
        <f t="shared" si="118"/>
        <v>110.69781163095857</v>
      </c>
      <c r="EE44" s="72"/>
      <c r="EF44">
        <f t="shared" si="185"/>
        <v>-0.19836765376683349</v>
      </c>
      <c r="EG44">
        <f t="shared" si="186"/>
        <v>1.697194117807975</v>
      </c>
      <c r="EH44" s="61"/>
      <c r="EI44" s="49">
        <v>332.33868267175882</v>
      </c>
      <c r="EJ44">
        <v>38</v>
      </c>
      <c r="EK44" s="22">
        <f t="shared" si="119"/>
        <v>0.6333333333333333</v>
      </c>
      <c r="EL44" s="100">
        <f t="shared" si="120"/>
        <v>41.469763248285354</v>
      </c>
      <c r="EM44" s="100">
        <f t="shared" si="121"/>
        <v>0.52418434118734103</v>
      </c>
      <c r="EN44" s="100">
        <f t="shared" si="122"/>
        <v>0.38210116945057482</v>
      </c>
      <c r="EO44" s="100">
        <f t="shared" si="123"/>
        <v>0.64999999999999991</v>
      </c>
      <c r="EP44" s="100">
        <f t="shared" si="124"/>
        <v>97.484476083796736</v>
      </c>
      <c r="ES44" s="72"/>
      <c r="ET44">
        <f t="shared" si="125"/>
        <v>-0.19836765376683349</v>
      </c>
      <c r="EU44">
        <f t="shared" si="126"/>
        <v>1.6177315559751404</v>
      </c>
      <c r="EV44" s="61"/>
      <c r="EW44">
        <v>491.56205101695963</v>
      </c>
      <c r="EX44">
        <v>38</v>
      </c>
      <c r="EY44" s="22">
        <f t="shared" si="127"/>
        <v>0.6333333333333333</v>
      </c>
      <c r="EZ44" s="100">
        <f t="shared" si="128"/>
        <v>61.109915714635889</v>
      </c>
      <c r="FA44" s="100">
        <f t="shared" si="129"/>
        <v>0.47065339664796468</v>
      </c>
      <c r="FB44" s="100">
        <f t="shared" si="130"/>
        <v>0.51296505062368158</v>
      </c>
      <c r="FC44" s="100">
        <f t="shared" si="131"/>
        <v>0.64999999999999991</v>
      </c>
      <c r="FD44" s="100">
        <f t="shared" si="132"/>
        <v>132.42710146296463</v>
      </c>
      <c r="FG44" s="72"/>
      <c r="FH44">
        <f t="shared" si="133"/>
        <v>-0.19836765376683349</v>
      </c>
      <c r="FI44">
        <f t="shared" si="134"/>
        <v>1.7861116847230374</v>
      </c>
      <c r="FJ44" s="61"/>
      <c r="FK44">
        <v>488.88904671714624</v>
      </c>
      <c r="FL44">
        <v>38</v>
      </c>
      <c r="FM44" s="22">
        <f t="shared" si="135"/>
        <v>0.6333333333333333</v>
      </c>
      <c r="FN44" s="100">
        <f t="shared" si="136"/>
        <v>60.922271797072355</v>
      </c>
      <c r="FO44" s="100">
        <f t="shared" si="137"/>
        <v>0.50589224447124348</v>
      </c>
      <c r="FP44" s="100">
        <f t="shared" si="138"/>
        <v>0.55707556892898347</v>
      </c>
      <c r="FQ44" s="100">
        <f t="shared" si="171"/>
        <v>0.64999999999999991</v>
      </c>
      <c r="FR44" s="100">
        <f t="shared" si="172"/>
        <v>131.0397771547743</v>
      </c>
      <c r="FU44" s="72"/>
      <c r="FV44">
        <f t="shared" si="141"/>
        <v>-0.19836765376683349</v>
      </c>
      <c r="FW44">
        <f t="shared" si="142"/>
        <v>1.7847760898468112</v>
      </c>
      <c r="FX44" s="61"/>
      <c r="FY44" s="49">
        <v>446.14823769684443</v>
      </c>
      <c r="FZ44">
        <v>38</v>
      </c>
      <c r="GA44" s="22">
        <f t="shared" si="143"/>
        <v>0.6333333333333333</v>
      </c>
      <c r="GB44" s="100">
        <f t="shared" si="144"/>
        <v>42.172644278295856</v>
      </c>
      <c r="GC44" s="100">
        <f t="shared" si="145"/>
        <v>0.47418117209355615</v>
      </c>
      <c r="GD44" s="100">
        <f t="shared" si="146"/>
        <v>0.58018628486914492</v>
      </c>
      <c r="GE44" s="100">
        <f t="shared" si="147"/>
        <v>0.64999999999999991</v>
      </c>
      <c r="GF44" s="100">
        <f t="shared" si="148"/>
        <v>78.109281660166388</v>
      </c>
      <c r="GG44" s="12"/>
      <c r="GH44" s="12"/>
      <c r="GI44" s="72"/>
      <c r="GJ44">
        <f t="shared" si="187"/>
        <v>-0.19836765376683349</v>
      </c>
      <c r="GK44">
        <f t="shared" si="188"/>
        <v>1.6250308326835574</v>
      </c>
      <c r="GL44" s="61"/>
      <c r="GM44"/>
      <c r="GY44" s="61"/>
      <c r="GZ44"/>
      <c r="HK44" s="61"/>
      <c r="HL44"/>
      <c r="HW44" s="61"/>
      <c r="HX44"/>
      <c r="II44" s="61"/>
      <c r="IJ44"/>
      <c r="IU44" s="61"/>
      <c r="IV44"/>
      <c r="JA44"/>
      <c r="JB44"/>
      <c r="JC44"/>
    </row>
    <row r="45" spans="6:263" x14ac:dyDescent="0.25">
      <c r="M45" s="49">
        <v>155.02902953963169</v>
      </c>
      <c r="N45" s="49">
        <v>39</v>
      </c>
      <c r="O45" s="22">
        <f t="shared" si="61"/>
        <v>0.65</v>
      </c>
      <c r="P45" s="100">
        <f t="shared" si="62"/>
        <v>12.843097468281973</v>
      </c>
      <c r="Q45" s="100">
        <f t="shared" si="63"/>
        <v>0.14027665936749481</v>
      </c>
      <c r="R45" s="100">
        <f t="shared" si="64"/>
        <v>0.34487556008652598</v>
      </c>
      <c r="S45" s="100">
        <f t="shared" si="65"/>
        <v>0.66666666666666663</v>
      </c>
      <c r="T45" s="100">
        <f t="shared" si="66"/>
        <v>27.296043946513294</v>
      </c>
      <c r="X45">
        <f t="shared" si="189"/>
        <v>-0.18708664335714442</v>
      </c>
      <c r="Y45">
        <f t="shared" si="68"/>
        <v>1.1086697784954493</v>
      </c>
      <c r="Z45" s="61"/>
      <c r="AA45" s="49">
        <v>190.02368273454758</v>
      </c>
      <c r="AB45" s="49">
        <v>39</v>
      </c>
      <c r="AC45" s="22">
        <f t="shared" si="69"/>
        <v>0.65</v>
      </c>
      <c r="AD45" s="100">
        <f t="shared" si="70"/>
        <v>17.774172924380093</v>
      </c>
      <c r="AE45" s="100">
        <f t="shared" si="71"/>
        <v>0.11683404980430545</v>
      </c>
      <c r="AF45" s="100">
        <f t="shared" si="72"/>
        <v>0.32722561754591656</v>
      </c>
      <c r="AG45" s="100">
        <f t="shared" si="73"/>
        <v>0.66666666666666663</v>
      </c>
      <c r="AH45" s="100">
        <f t="shared" si="74"/>
        <v>39.261908103447858</v>
      </c>
      <c r="AI45" s="88"/>
      <c r="AJ45" s="72"/>
      <c r="AL45">
        <f t="shared" si="173"/>
        <v>-0.18708664335714442</v>
      </c>
      <c r="AM45">
        <f t="shared" si="174"/>
        <v>1.2497894010904222</v>
      </c>
      <c r="AN45" s="61"/>
      <c r="AO45" s="49">
        <v>166.51201157874468</v>
      </c>
      <c r="AP45" s="49">
        <v>39</v>
      </c>
      <c r="AQ45" s="22">
        <f t="shared" si="75"/>
        <v>0.65</v>
      </c>
      <c r="AR45" s="100">
        <f t="shared" si="76"/>
        <v>13.711463404046826</v>
      </c>
      <c r="AS45" s="100">
        <f t="shared" si="77"/>
        <v>0.10389433553457443</v>
      </c>
      <c r="AT45" s="100">
        <f t="shared" si="78"/>
        <v>0.27291841061719502</v>
      </c>
      <c r="AU45" s="100">
        <f t="shared" si="79"/>
        <v>0.66666666666666663</v>
      </c>
      <c r="AV45" s="100">
        <f t="shared" si="80"/>
        <v>27.187730192743647</v>
      </c>
      <c r="AY45" s="72"/>
      <c r="AZ45">
        <f t="shared" si="175"/>
        <v>-0.18708664335714442</v>
      </c>
      <c r="BA45">
        <f t="shared" si="176"/>
        <v>1.1370838088657755</v>
      </c>
      <c r="BB45" s="61"/>
      <c r="BC45" s="49">
        <v>384.23723140788945</v>
      </c>
      <c r="BD45" s="49">
        <v>39</v>
      </c>
      <c r="BE45" s="22">
        <f t="shared" si="81"/>
        <v>0.65</v>
      </c>
      <c r="BF45" s="100">
        <f t="shared" si="82"/>
        <v>36.733960937656732</v>
      </c>
      <c r="BG45" s="100">
        <f t="shared" si="83"/>
        <v>0.80969096204880187</v>
      </c>
      <c r="BH45" s="100">
        <f t="shared" si="84"/>
        <v>0.7012993951341876</v>
      </c>
      <c r="BI45" s="100">
        <f t="shared" si="85"/>
        <v>0.66666666666666663</v>
      </c>
      <c r="BJ45" s="100">
        <f t="shared" si="86"/>
        <v>67.3604022015016</v>
      </c>
      <c r="BK45" s="88"/>
      <c r="BL45" s="72"/>
      <c r="BN45">
        <f t="shared" si="177"/>
        <v>-0.18708664335714442</v>
      </c>
      <c r="BO45">
        <f t="shared" si="178"/>
        <v>1.565067759835107</v>
      </c>
      <c r="BP45" s="61"/>
      <c r="BQ45" s="49">
        <v>332.81601523965156</v>
      </c>
      <c r="BR45" s="49">
        <v>39</v>
      </c>
      <c r="BS45" s="22">
        <f t="shared" si="87"/>
        <v>0.65</v>
      </c>
      <c r="BT45" s="100">
        <f t="shared" si="88"/>
        <v>32.334209194564416</v>
      </c>
      <c r="BU45" s="100">
        <f t="shared" si="89"/>
        <v>0.65908858088507838</v>
      </c>
      <c r="BV45" s="100">
        <f t="shared" si="90"/>
        <v>0.60181449615764204</v>
      </c>
      <c r="BW45" s="100">
        <f t="shared" si="91"/>
        <v>0.66666666666666663</v>
      </c>
      <c r="BX45" s="100">
        <f t="shared" si="92"/>
        <v>53.932822435109685</v>
      </c>
      <c r="BY45" s="88"/>
      <c r="BZ45" s="72"/>
      <c r="CB45">
        <f t="shared" si="179"/>
        <v>-0.18708664335714442</v>
      </c>
      <c r="CC45">
        <f t="shared" si="180"/>
        <v>1.5096622437697067</v>
      </c>
      <c r="CD45" s="61"/>
      <c r="CE45" s="49">
        <v>464.22650721388152</v>
      </c>
      <c r="CF45" s="49">
        <v>39</v>
      </c>
      <c r="CG45" s="22">
        <f t="shared" si="93"/>
        <v>0.65</v>
      </c>
      <c r="CH45" s="100">
        <f t="shared" si="94"/>
        <v>44.157377267562211</v>
      </c>
      <c r="CI45" s="100">
        <f t="shared" si="95"/>
        <v>0.5970331655631278</v>
      </c>
      <c r="CJ45" s="100">
        <f t="shared" si="96"/>
        <v>0.64185333267611577</v>
      </c>
      <c r="CK45" s="100">
        <f t="shared" si="97"/>
        <v>0.66666666666666663</v>
      </c>
      <c r="CL45" s="100">
        <f t="shared" si="98"/>
        <v>78.716656698955646</v>
      </c>
      <c r="CM45"/>
      <c r="CN45"/>
      <c r="CP45">
        <f t="shared" si="99"/>
        <v>-0.18708664335714442</v>
      </c>
      <c r="CQ45">
        <f t="shared" si="190"/>
        <v>1.6450032705170841</v>
      </c>
      <c r="CR45" s="61"/>
      <c r="CS45" s="49">
        <v>422.14334058468813</v>
      </c>
      <c r="CT45" s="49">
        <v>39</v>
      </c>
      <c r="CU45" s="22">
        <f t="shared" si="101"/>
        <v>0.65</v>
      </c>
      <c r="CV45" s="100">
        <f t="shared" si="102"/>
        <v>40.242453821228608</v>
      </c>
      <c r="CW45" s="100">
        <f t="shared" si="103"/>
        <v>0.4477142688372529</v>
      </c>
      <c r="CX45" s="100">
        <f t="shared" si="104"/>
        <v>0.55294910516626705</v>
      </c>
      <c r="CY45" s="100">
        <f t="shared" si="105"/>
        <v>0.66666666666666663</v>
      </c>
      <c r="CZ45" s="100">
        <f t="shared" si="106"/>
        <v>84.339286908104626</v>
      </c>
      <c r="DA45" s="88"/>
      <c r="DB45" s="72"/>
      <c r="DD45">
        <f t="shared" si="181"/>
        <v>-0.18708664335714442</v>
      </c>
      <c r="DE45">
        <f t="shared" si="182"/>
        <v>1.6046844543671566</v>
      </c>
      <c r="DF45" s="61"/>
      <c r="DG45" s="49">
        <v>564.17373210740675</v>
      </c>
      <c r="DH45" s="49">
        <v>39</v>
      </c>
      <c r="DI45" s="22">
        <f t="shared" si="107"/>
        <v>0.65</v>
      </c>
      <c r="DJ45" s="100">
        <f t="shared" si="108"/>
        <v>49.229819555620132</v>
      </c>
      <c r="DK45" s="100">
        <f t="shared" si="109"/>
        <v>0.37911457499365375</v>
      </c>
      <c r="DL45" s="100">
        <f t="shared" si="110"/>
        <v>0.47658265746564249</v>
      </c>
      <c r="DM45" s="100">
        <f t="shared" si="111"/>
        <v>0.66666666666666663</v>
      </c>
      <c r="DN45" s="100">
        <f t="shared" si="112"/>
        <v>99.447739752819714</v>
      </c>
      <c r="DQ45" s="72"/>
      <c r="DR45">
        <f t="shared" si="183"/>
        <v>-0.18708664335714442</v>
      </c>
      <c r="DS45">
        <f t="shared" si="184"/>
        <v>1.692228243935622</v>
      </c>
      <c r="DT45" s="61"/>
      <c r="DU45" s="49">
        <v>580.18122168853415</v>
      </c>
      <c r="DV45" s="49">
        <v>39</v>
      </c>
      <c r="DW45" s="22">
        <f t="shared" si="113"/>
        <v>0.65</v>
      </c>
      <c r="DX45" s="100">
        <f t="shared" si="114"/>
        <v>51.658910309726132</v>
      </c>
      <c r="DY45" s="100">
        <f t="shared" si="115"/>
        <v>0.34206611487668648</v>
      </c>
      <c r="DZ45" s="100">
        <f t="shared" si="116"/>
        <v>0.42810815933002166</v>
      </c>
      <c r="EA45" s="100">
        <f t="shared" si="117"/>
        <v>0.66666666666666663</v>
      </c>
      <c r="EB45" s="100">
        <f t="shared" si="118"/>
        <v>114.85886385290544</v>
      </c>
      <c r="EE45" s="72"/>
      <c r="EF45">
        <f t="shared" si="185"/>
        <v>-0.18708664335714442</v>
      </c>
      <c r="EG45">
        <f t="shared" si="186"/>
        <v>1.7131452409494896</v>
      </c>
      <c r="EH45" s="61"/>
      <c r="EI45" s="49">
        <v>344.87135282594869</v>
      </c>
      <c r="EJ45">
        <v>39</v>
      </c>
      <c r="EK45" s="22">
        <f t="shared" si="119"/>
        <v>0.65</v>
      </c>
      <c r="EL45" s="100">
        <f t="shared" si="120"/>
        <v>43.033610285244414</v>
      </c>
      <c r="EM45" s="100">
        <f t="shared" si="121"/>
        <v>0.53797866595542898</v>
      </c>
      <c r="EN45" s="100">
        <f t="shared" si="122"/>
        <v>0.38972720858519971</v>
      </c>
      <c r="EO45" s="100">
        <f t="shared" si="123"/>
        <v>0.66666666666666663</v>
      </c>
      <c r="EP45" s="100">
        <f t="shared" si="124"/>
        <v>108.61739905495493</v>
      </c>
      <c r="ES45" s="72"/>
      <c r="ET45">
        <f t="shared" si="125"/>
        <v>-0.18708664335714442</v>
      </c>
      <c r="EU45">
        <f t="shared" si="126"/>
        <v>1.6338077825498492</v>
      </c>
      <c r="EV45" s="61"/>
      <c r="EW45">
        <v>510.04166496473601</v>
      </c>
      <c r="EX45">
        <v>39</v>
      </c>
      <c r="EY45" s="22">
        <f t="shared" si="127"/>
        <v>0.65</v>
      </c>
      <c r="EZ45" s="100">
        <f t="shared" si="128"/>
        <v>63.407260777077788</v>
      </c>
      <c r="FA45" s="100">
        <f t="shared" si="129"/>
        <v>0.48303901234922691</v>
      </c>
      <c r="FB45" s="100">
        <f t="shared" si="130"/>
        <v>0.52375761068054127</v>
      </c>
      <c r="FC45" s="100">
        <f t="shared" si="131"/>
        <v>0.66666666666666663</v>
      </c>
      <c r="FD45" s="100">
        <f t="shared" si="132"/>
        <v>117.78892195314096</v>
      </c>
      <c r="FG45" s="72"/>
      <c r="FH45">
        <f t="shared" si="133"/>
        <v>-0.18708664335714442</v>
      </c>
      <c r="FI45">
        <f t="shared" si="134"/>
        <v>1.802138991870202</v>
      </c>
      <c r="FJ45" s="61"/>
      <c r="FK45">
        <v>506.39510266194321</v>
      </c>
      <c r="FL45">
        <v>39</v>
      </c>
      <c r="FM45" s="22">
        <f t="shared" si="135"/>
        <v>0.65</v>
      </c>
      <c r="FN45" s="100">
        <f t="shared" si="136"/>
        <v>63.103766157654171</v>
      </c>
      <c r="FO45" s="100">
        <f t="shared" si="137"/>
        <v>0.5192051982731184</v>
      </c>
      <c r="FP45" s="100">
        <f t="shared" si="138"/>
        <v>0.5684715383087442</v>
      </c>
      <c r="FQ45" s="100">
        <f t="shared" si="171"/>
        <v>0.66666666666666663</v>
      </c>
      <c r="FR45" s="100">
        <f t="shared" si="172"/>
        <v>131.03890067662601</v>
      </c>
      <c r="FU45" s="72"/>
      <c r="FV45">
        <f t="shared" si="141"/>
        <v>-0.18708664335714442</v>
      </c>
      <c r="FW45">
        <f t="shared" si="142"/>
        <v>1.8000552795718308</v>
      </c>
      <c r="FX45" s="61"/>
      <c r="FY45" s="49">
        <v>459.64388389273711</v>
      </c>
      <c r="FZ45">
        <v>39</v>
      </c>
      <c r="GA45" s="22">
        <f t="shared" si="143"/>
        <v>0.65</v>
      </c>
      <c r="GB45" s="100">
        <f t="shared" si="144"/>
        <v>43.448334818424918</v>
      </c>
      <c r="GC45" s="100">
        <f t="shared" si="145"/>
        <v>0.48665962399075502</v>
      </c>
      <c r="GD45" s="100">
        <f t="shared" si="146"/>
        <v>0.58903207030052462</v>
      </c>
      <c r="GE45" s="100">
        <f t="shared" si="147"/>
        <v>0.66666666666666663</v>
      </c>
      <c r="GF45" s="100">
        <f t="shared" si="148"/>
        <v>86.778367259231089</v>
      </c>
      <c r="GG45" s="12"/>
      <c r="GH45" s="12"/>
      <c r="GI45" s="72"/>
      <c r="GJ45">
        <f t="shared" si="187"/>
        <v>-0.18708664335714442</v>
      </c>
      <c r="GK45">
        <f t="shared" si="188"/>
        <v>1.6379731365262877</v>
      </c>
      <c r="GL45" s="61"/>
      <c r="GM45"/>
      <c r="GY45" s="61"/>
      <c r="GZ45"/>
      <c r="HK45" s="61"/>
      <c r="HL45"/>
      <c r="HW45" s="61"/>
      <c r="HX45"/>
      <c r="II45" s="61"/>
      <c r="IJ45"/>
      <c r="IU45" s="61"/>
      <c r="IV45"/>
      <c r="JA45"/>
      <c r="JB45"/>
      <c r="JC45"/>
    </row>
    <row r="46" spans="6:263" x14ac:dyDescent="0.25">
      <c r="M46" s="49">
        <v>161.50696579404865</v>
      </c>
      <c r="N46" s="49">
        <v>40</v>
      </c>
      <c r="O46" s="22">
        <f t="shared" si="61"/>
        <v>0.66666666666666663</v>
      </c>
      <c r="P46" s="100">
        <f t="shared" si="62"/>
        <v>13.379750293600255</v>
      </c>
      <c r="Q46" s="100">
        <f t="shared" si="63"/>
        <v>0.14387349678717415</v>
      </c>
      <c r="R46" s="100">
        <f t="shared" si="64"/>
        <v>0.34563693141105023</v>
      </c>
      <c r="S46" s="100">
        <f t="shared" si="65"/>
        <v>0.68333333333333324</v>
      </c>
      <c r="T46" s="100">
        <f t="shared" si="66"/>
        <v>21.136936056942965</v>
      </c>
      <c r="X46">
        <f t="shared" si="189"/>
        <v>-0.17609125905568127</v>
      </c>
      <c r="Y46">
        <f t="shared" si="68"/>
        <v>1.1264480082656261</v>
      </c>
      <c r="Z46" s="61"/>
      <c r="AA46" s="49">
        <v>196.52289942904872</v>
      </c>
      <c r="AB46" s="49">
        <v>40</v>
      </c>
      <c r="AC46" s="22">
        <f t="shared" si="69"/>
        <v>0.66666666666666663</v>
      </c>
      <c r="AD46" s="100">
        <f t="shared" si="70"/>
        <v>18.38208768394432</v>
      </c>
      <c r="AE46" s="100">
        <f t="shared" si="71"/>
        <v>0.1198297946710825</v>
      </c>
      <c r="AF46" s="100">
        <f t="shared" si="72"/>
        <v>0.32797141146112735</v>
      </c>
      <c r="AG46" s="100">
        <f t="shared" si="73"/>
        <v>0.68333333333333324</v>
      </c>
      <c r="AH46" s="100">
        <f t="shared" si="74"/>
        <v>39.302766665434319</v>
      </c>
      <c r="AI46" s="88"/>
      <c r="AJ46" s="72"/>
      <c r="AL46">
        <f t="shared" si="173"/>
        <v>-0.17609125905568127</v>
      </c>
      <c r="AM46">
        <f t="shared" si="174"/>
        <v>1.2643948333900841</v>
      </c>
      <c r="AN46" s="61"/>
      <c r="AO46" s="49">
        <v>172.51159381328549</v>
      </c>
      <c r="AP46" s="49">
        <v>40</v>
      </c>
      <c r="AQ46" s="22">
        <f t="shared" si="75"/>
        <v>0.66666666666666663</v>
      </c>
      <c r="AR46" s="100">
        <f t="shared" si="76"/>
        <v>14.205500149315338</v>
      </c>
      <c r="AS46" s="100">
        <f t="shared" si="77"/>
        <v>0.10655829285597378</v>
      </c>
      <c r="AT46" s="100">
        <f t="shared" si="78"/>
        <v>0.27344276813547302</v>
      </c>
      <c r="AU46" s="100">
        <f t="shared" si="79"/>
        <v>0.68333333333333324</v>
      </c>
      <c r="AV46" s="100">
        <f t="shared" si="80"/>
        <v>29.657468079786103</v>
      </c>
      <c r="AY46" s="72"/>
      <c r="AZ46">
        <f t="shared" si="175"/>
        <v>-0.17609125905568127</v>
      </c>
      <c r="BA46">
        <f t="shared" si="176"/>
        <v>1.1524565290314233</v>
      </c>
      <c r="BB46" s="61"/>
      <c r="BC46" s="49">
        <v>397.2294676883879</v>
      </c>
      <c r="BD46" s="49">
        <v>40</v>
      </c>
      <c r="BE46" s="22">
        <f t="shared" si="81"/>
        <v>0.66666666666666663</v>
      </c>
      <c r="BF46" s="100">
        <f t="shared" si="82"/>
        <v>37.976048536174751</v>
      </c>
      <c r="BG46" s="100">
        <f t="shared" si="83"/>
        <v>0.83045226876800182</v>
      </c>
      <c r="BH46" s="100">
        <f t="shared" si="84"/>
        <v>0.71380447250278345</v>
      </c>
      <c r="BI46" s="100">
        <f t="shared" si="85"/>
        <v>0.68333333333333324</v>
      </c>
      <c r="BJ46" s="100">
        <f t="shared" si="86"/>
        <v>70.229452391390708</v>
      </c>
      <c r="BK46" s="88"/>
      <c r="BL46" s="72"/>
      <c r="BN46">
        <f t="shared" si="177"/>
        <v>-0.17609125905568127</v>
      </c>
      <c r="BO46">
        <f t="shared" si="178"/>
        <v>1.5795097737708523</v>
      </c>
      <c r="BP46" s="61"/>
      <c r="BQ46" s="49">
        <v>342.82830979952632</v>
      </c>
      <c r="BR46" s="49">
        <v>40</v>
      </c>
      <c r="BS46" s="22">
        <f t="shared" si="87"/>
        <v>0.66666666666666663</v>
      </c>
      <c r="BT46" s="100">
        <f t="shared" si="88"/>
        <v>33.306937705190549</v>
      </c>
      <c r="BU46" s="100">
        <f t="shared" si="89"/>
        <v>0.67598828808725975</v>
      </c>
      <c r="BV46" s="100">
        <f t="shared" si="90"/>
        <v>0.61023844772933344</v>
      </c>
      <c r="BW46" s="100">
        <f t="shared" si="91"/>
        <v>0.68333333333333324</v>
      </c>
      <c r="BX46" s="100">
        <f t="shared" si="92"/>
        <v>59.695352288253943</v>
      </c>
      <c r="BY46" s="88"/>
      <c r="BZ46" s="72"/>
      <c r="CB46">
        <f t="shared" si="179"/>
        <v>-0.17609125905568127</v>
      </c>
      <c r="CC46">
        <f t="shared" si="180"/>
        <v>1.5225347047754108</v>
      </c>
      <c r="CD46" s="61"/>
      <c r="CE46" s="49">
        <v>477.26826837743988</v>
      </c>
      <c r="CF46" s="49">
        <v>40</v>
      </c>
      <c r="CG46" s="22">
        <f t="shared" si="93"/>
        <v>0.66666666666666663</v>
      </c>
      <c r="CH46" s="100">
        <f t="shared" si="94"/>
        <v>45.397913856885751</v>
      </c>
      <c r="CI46" s="100">
        <f t="shared" si="95"/>
        <v>0.61234170826987466</v>
      </c>
      <c r="CJ46" s="100">
        <f t="shared" si="96"/>
        <v>0.65174611981095121</v>
      </c>
      <c r="CK46" s="100">
        <f t="shared" si="97"/>
        <v>0.68333333333333324</v>
      </c>
      <c r="CL46" s="100">
        <f t="shared" si="98"/>
        <v>81.476566758481766</v>
      </c>
      <c r="CM46"/>
      <c r="CN46"/>
      <c r="CP46">
        <f t="shared" si="99"/>
        <v>-0.17609125905568127</v>
      </c>
      <c r="CQ46">
        <f t="shared" si="190"/>
        <v>1.6570358964417051</v>
      </c>
      <c r="CR46" s="61"/>
      <c r="CS46" s="49">
        <v>436.65146283964287</v>
      </c>
      <c r="CT46" s="49">
        <v>40</v>
      </c>
      <c r="CU46" s="22">
        <f t="shared" si="101"/>
        <v>0.66666666666666663</v>
      </c>
      <c r="CV46" s="100">
        <f t="shared" si="102"/>
        <v>41.625496934189023</v>
      </c>
      <c r="CW46" s="100">
        <f t="shared" si="103"/>
        <v>0.45919412188436193</v>
      </c>
      <c r="CX46" s="100">
        <f t="shared" si="104"/>
        <v>0.56006589257163664</v>
      </c>
      <c r="CY46" s="100">
        <f t="shared" si="105"/>
        <v>0.68333333333333324</v>
      </c>
      <c r="CZ46" s="100">
        <f t="shared" si="106"/>
        <v>87.233614798346451</v>
      </c>
      <c r="DA46" s="88"/>
      <c r="DB46"/>
      <c r="DD46">
        <f t="shared" si="181"/>
        <v>-0.17609125905568127</v>
      </c>
      <c r="DE46">
        <f t="shared" si="182"/>
        <v>1.6193594312468189</v>
      </c>
      <c r="DF46" s="61"/>
      <c r="DG46" s="49">
        <v>583.16807182835373</v>
      </c>
      <c r="DH46" s="49">
        <v>40</v>
      </c>
      <c r="DI46" s="22">
        <f t="shared" si="107"/>
        <v>0.66666666666666663</v>
      </c>
      <c r="DJ46" s="100">
        <f t="shared" si="108"/>
        <v>50.887266302648669</v>
      </c>
      <c r="DK46" s="100">
        <f t="shared" si="109"/>
        <v>0.38883546153195253</v>
      </c>
      <c r="DL46" s="100">
        <f t="shared" si="110"/>
        <v>0.48356527046113429</v>
      </c>
      <c r="DM46" s="100">
        <f t="shared" si="111"/>
        <v>0.68333333333333324</v>
      </c>
      <c r="DN46" s="100">
        <f t="shared" si="112"/>
        <v>103.31847211161299</v>
      </c>
      <c r="DQ46" s="72"/>
      <c r="DR46">
        <f t="shared" si="183"/>
        <v>-0.17609125905568127</v>
      </c>
      <c r="DS46">
        <f t="shared" si="184"/>
        <v>1.7066091209152738</v>
      </c>
      <c r="DT46" s="61"/>
      <c r="DU46" s="49">
        <v>600.70000832362234</v>
      </c>
      <c r="DV46" s="49">
        <v>40</v>
      </c>
      <c r="DW46" s="22">
        <f t="shared" si="113"/>
        <v>0.66666666666666663</v>
      </c>
      <c r="DX46" s="100">
        <f t="shared" si="114"/>
        <v>53.48588801741807</v>
      </c>
      <c r="DY46" s="100">
        <f t="shared" si="115"/>
        <v>0.35083704089916556</v>
      </c>
      <c r="DZ46" s="100">
        <f t="shared" si="116"/>
        <v>0.4350154748886037</v>
      </c>
      <c r="EA46" s="100">
        <f t="shared" si="117"/>
        <v>0.68333333333333324</v>
      </c>
      <c r="EB46" s="100">
        <f t="shared" si="118"/>
        <v>116.16016607757305</v>
      </c>
      <c r="EE46" s="72"/>
      <c r="EF46">
        <f t="shared" si="185"/>
        <v>-0.17609125905568127</v>
      </c>
      <c r="EG46">
        <f t="shared" si="186"/>
        <v>1.7282392107200379</v>
      </c>
      <c r="EH46" s="61"/>
      <c r="EI46" s="49">
        <v>358.38003571627701</v>
      </c>
      <c r="EJ46">
        <v>40</v>
      </c>
      <c r="EK46" s="22">
        <f t="shared" si="119"/>
        <v>0.66666666666666663</v>
      </c>
      <c r="EL46" s="100">
        <f t="shared" si="120"/>
        <v>44.71924578441191</v>
      </c>
      <c r="EM46" s="100">
        <f t="shared" si="121"/>
        <v>0.55177299072351682</v>
      </c>
      <c r="EN46" s="100">
        <f t="shared" si="122"/>
        <v>0.39794714440984441</v>
      </c>
      <c r="EO46" s="100">
        <f t="shared" si="123"/>
        <v>0.68333333333333324</v>
      </c>
      <c r="EP46" s="100">
        <f t="shared" si="124"/>
        <v>112.35743389213116</v>
      </c>
      <c r="ES46" s="72"/>
      <c r="ET46">
        <f t="shared" si="125"/>
        <v>-0.17609125905568127</v>
      </c>
      <c r="EU46">
        <f t="shared" si="126"/>
        <v>1.6504944703159736</v>
      </c>
      <c r="EV46" s="61"/>
      <c r="EW46">
        <v>527.06972973222435</v>
      </c>
      <c r="EX46">
        <v>40</v>
      </c>
      <c r="EY46" s="22">
        <f t="shared" si="127"/>
        <v>0.66666666666666663</v>
      </c>
      <c r="EZ46" s="100">
        <f t="shared" si="128"/>
        <v>65.524152430068042</v>
      </c>
      <c r="FA46" s="100">
        <f t="shared" si="129"/>
        <v>0.49542462805048909</v>
      </c>
      <c r="FB46" s="100">
        <f t="shared" si="130"/>
        <v>0.53370242945081259</v>
      </c>
      <c r="FC46" s="100">
        <f t="shared" si="131"/>
        <v>0.68333333333333324</v>
      </c>
      <c r="FD46" s="100">
        <f t="shared" si="132"/>
        <v>115.92771787953157</v>
      </c>
      <c r="FG46" s="72"/>
      <c r="FH46">
        <f t="shared" si="133"/>
        <v>-0.17609125905568127</v>
      </c>
      <c r="FI46">
        <f t="shared" si="134"/>
        <v>1.816401411956293</v>
      </c>
      <c r="FJ46" s="61"/>
      <c r="FK46">
        <v>523.94131350753401</v>
      </c>
      <c r="FL46">
        <v>40</v>
      </c>
      <c r="FM46" s="22">
        <f t="shared" si="135"/>
        <v>0.66666666666666663</v>
      </c>
      <c r="FN46" s="100">
        <f t="shared" si="136"/>
        <v>65.290264368898164</v>
      </c>
      <c r="FO46" s="100">
        <f t="shared" si="137"/>
        <v>0.53251815207499309</v>
      </c>
      <c r="FP46" s="100">
        <f t="shared" si="138"/>
        <v>0.57989364744387517</v>
      </c>
      <c r="FQ46" s="100">
        <f t="shared" si="171"/>
        <v>0.68333333333333324</v>
      </c>
      <c r="FR46" s="100">
        <f t="shared" si="172"/>
        <v>132.68156804487151</v>
      </c>
      <c r="FU46" s="72"/>
      <c r="FV46">
        <f t="shared" si="141"/>
        <v>-0.17609125905568127</v>
      </c>
      <c r="FW46">
        <f t="shared" si="142"/>
        <v>1.8148484271237038</v>
      </c>
      <c r="FX46" s="61"/>
      <c r="FY46" s="49">
        <v>473.69241074773407</v>
      </c>
      <c r="FZ46">
        <v>40</v>
      </c>
      <c r="GA46" s="22">
        <f t="shared" si="143"/>
        <v>0.66666666666666663</v>
      </c>
      <c r="GB46" s="100">
        <f t="shared" si="144"/>
        <v>44.776287000301402</v>
      </c>
      <c r="GC46" s="100">
        <f t="shared" si="145"/>
        <v>0.49913807588795384</v>
      </c>
      <c r="GD46" s="100">
        <f t="shared" si="146"/>
        <v>0.59824024398724296</v>
      </c>
      <c r="GE46" s="100">
        <f t="shared" si="147"/>
        <v>0.68333333333333324</v>
      </c>
      <c r="GF46" s="100">
        <f t="shared" si="148"/>
        <v>96.458259442800866</v>
      </c>
      <c r="GG46" s="12"/>
      <c r="GH46" s="12"/>
      <c r="GI46" s="72"/>
      <c r="GJ46">
        <f t="shared" si="187"/>
        <v>-0.17609125905568127</v>
      </c>
      <c r="GK46">
        <f t="shared" si="188"/>
        <v>1.6510480775829628</v>
      </c>
      <c r="GL46" s="61"/>
      <c r="GM46"/>
      <c r="GY46" s="61"/>
      <c r="GZ46"/>
      <c r="HK46" s="61"/>
      <c r="HL46"/>
      <c r="HW46" s="61"/>
      <c r="HX46"/>
      <c r="II46" s="61"/>
      <c r="IJ46"/>
      <c r="IU46" s="61"/>
      <c r="IV46"/>
      <c r="JA46"/>
      <c r="JB46"/>
      <c r="JC46"/>
    </row>
    <row r="47" spans="6:263" x14ac:dyDescent="0.25">
      <c r="M47" s="49">
        <v>166.01204775557707</v>
      </c>
      <c r="N47" s="49">
        <v>41</v>
      </c>
      <c r="O47" s="22">
        <f t="shared" si="61"/>
        <v>0.68333333333333335</v>
      </c>
      <c r="P47" s="100">
        <f t="shared" si="62"/>
        <v>13.752965599832416</v>
      </c>
      <c r="Q47" s="100">
        <f t="shared" si="63"/>
        <v>0.14747033420685352</v>
      </c>
      <c r="R47" s="100">
        <f t="shared" si="64"/>
        <v>0.34616642723895386</v>
      </c>
      <c r="S47" s="100">
        <f t="shared" si="65"/>
        <v>0.70000000000000007</v>
      </c>
      <c r="T47" s="100">
        <f t="shared" si="66"/>
        <v>23.608684995059889</v>
      </c>
      <c r="X47">
        <f t="shared" si="189"/>
        <v>-0.16536739366390812</v>
      </c>
      <c r="Y47">
        <f t="shared" si="68"/>
        <v>1.138396356695073</v>
      </c>
      <c r="Z47" s="61"/>
      <c r="AA47" s="49">
        <v>204.01531805234626</v>
      </c>
      <c r="AB47" s="49">
        <v>41</v>
      </c>
      <c r="AC47" s="22">
        <f t="shared" si="69"/>
        <v>0.68333333333333335</v>
      </c>
      <c r="AD47" s="100">
        <f t="shared" si="70"/>
        <v>19.082903194495021</v>
      </c>
      <c r="AE47" s="100">
        <f t="shared" si="71"/>
        <v>0.12282553953785957</v>
      </c>
      <c r="AF47" s="100">
        <f t="shared" si="72"/>
        <v>0.3288311766423983</v>
      </c>
      <c r="AG47" s="100">
        <f t="shared" si="73"/>
        <v>0.70000000000000007</v>
      </c>
      <c r="AH47" s="100">
        <f t="shared" si="74"/>
        <v>36.539739526705446</v>
      </c>
      <c r="AI47" s="88"/>
      <c r="AJ47" s="72"/>
      <c r="AL47">
        <f t="shared" si="173"/>
        <v>-0.16536739366390812</v>
      </c>
      <c r="AM47">
        <f t="shared" si="174"/>
        <v>1.2806444471728249</v>
      </c>
      <c r="AN47" s="61"/>
      <c r="AO47" s="49">
        <v>177.51760476076731</v>
      </c>
      <c r="AP47" s="49">
        <v>41</v>
      </c>
      <c r="AQ47" s="22">
        <f t="shared" si="75"/>
        <v>0.68333333333333335</v>
      </c>
      <c r="AR47" s="100">
        <f t="shared" si="76"/>
        <v>14.617721077138281</v>
      </c>
      <c r="AS47" s="100">
        <f t="shared" si="77"/>
        <v>0.10922225017737312</v>
      </c>
      <c r="AT47" s="100">
        <f t="shared" si="78"/>
        <v>0.27388028851177215</v>
      </c>
      <c r="AU47" s="100">
        <f t="shared" si="79"/>
        <v>0.70000000000000007</v>
      </c>
      <c r="AV47" s="100">
        <f t="shared" si="80"/>
        <v>33.346728742777081</v>
      </c>
      <c r="AY47" s="72"/>
      <c r="AZ47">
        <f t="shared" si="175"/>
        <v>-0.16536739366390812</v>
      </c>
      <c r="BA47">
        <f t="shared" si="176"/>
        <v>1.164879670790846</v>
      </c>
      <c r="BB47" s="61"/>
      <c r="BC47" s="49">
        <v>407.72355830881298</v>
      </c>
      <c r="BD47" s="49">
        <v>41</v>
      </c>
      <c r="BE47" s="22">
        <f t="shared" si="81"/>
        <v>0.68333333333333335</v>
      </c>
      <c r="BF47" s="100">
        <f t="shared" si="82"/>
        <v>38.979307677706785</v>
      </c>
      <c r="BG47" s="100">
        <f t="shared" si="83"/>
        <v>0.85121357548720189</v>
      </c>
      <c r="BH47" s="100">
        <f t="shared" si="84"/>
        <v>0.72390507506944468</v>
      </c>
      <c r="BI47" s="100">
        <f t="shared" si="85"/>
        <v>0.70000000000000007</v>
      </c>
      <c r="BJ47" s="100">
        <f t="shared" si="86"/>
        <v>73.098014110940014</v>
      </c>
      <c r="BK47" s="88"/>
      <c r="BL47" s="72"/>
      <c r="BN47">
        <f t="shared" si="177"/>
        <v>-0.16536739366390812</v>
      </c>
      <c r="BO47">
        <f t="shared" si="178"/>
        <v>1.5908341212253743</v>
      </c>
      <c r="BP47" s="61"/>
      <c r="BQ47" s="49">
        <v>351.32036661713767</v>
      </c>
      <c r="BR47" s="49">
        <v>41</v>
      </c>
      <c r="BS47" s="22">
        <f t="shared" si="87"/>
        <v>0.68333333333333335</v>
      </c>
      <c r="BT47" s="100">
        <f t="shared" si="88"/>
        <v>34.131969942401405</v>
      </c>
      <c r="BU47" s="100">
        <f t="shared" si="89"/>
        <v>0.69288799528944134</v>
      </c>
      <c r="BV47" s="100">
        <f t="shared" si="90"/>
        <v>0.61738333094744224</v>
      </c>
      <c r="BW47" s="100">
        <f t="shared" si="91"/>
        <v>0.70000000000000007</v>
      </c>
      <c r="BX47" s="100">
        <f t="shared" si="92"/>
        <v>65.839061065755203</v>
      </c>
      <c r="BY47" s="88"/>
      <c r="BZ47" s="72"/>
      <c r="CB47">
        <f t="shared" si="179"/>
        <v>-0.16536739366390812</v>
      </c>
      <c r="CC47">
        <f t="shared" si="180"/>
        <v>1.5331613545085048</v>
      </c>
      <c r="CD47" s="61"/>
      <c r="CE47" s="49">
        <v>491.81144760975218</v>
      </c>
      <c r="CF47" s="49">
        <v>41</v>
      </c>
      <c r="CG47" s="22">
        <f t="shared" si="93"/>
        <v>0.68333333333333335</v>
      </c>
      <c r="CH47" s="100">
        <f t="shared" si="94"/>
        <v>46.781265824194065</v>
      </c>
      <c r="CI47" s="100">
        <f t="shared" si="95"/>
        <v>0.62765025097662153</v>
      </c>
      <c r="CJ47" s="100">
        <f t="shared" si="96"/>
        <v>0.66277780292527166</v>
      </c>
      <c r="CK47" s="100">
        <f t="shared" si="97"/>
        <v>0.70000000000000007</v>
      </c>
      <c r="CL47" s="100">
        <f t="shared" si="98"/>
        <v>82.705196175081511</v>
      </c>
      <c r="CM47"/>
      <c r="CN47"/>
      <c r="CP47">
        <f t="shared" si="99"/>
        <v>-0.16536739366390812</v>
      </c>
      <c r="CQ47">
        <f t="shared" si="190"/>
        <v>1.67007196892728</v>
      </c>
      <c r="CR47" s="61"/>
      <c r="CS47" s="49">
        <v>451.63397790688867</v>
      </c>
      <c r="CT47" s="49">
        <v>41</v>
      </c>
      <c r="CU47" s="22">
        <f t="shared" si="101"/>
        <v>0.68333333333333335</v>
      </c>
      <c r="CV47" s="100">
        <f t="shared" si="102"/>
        <v>43.053763384832095</v>
      </c>
      <c r="CW47" s="100">
        <f t="shared" si="103"/>
        <v>0.47067397493147101</v>
      </c>
      <c r="CX47" s="100">
        <f t="shared" si="104"/>
        <v>0.56741538774803135</v>
      </c>
      <c r="CY47" s="100">
        <f t="shared" si="105"/>
        <v>0.70000000000000007</v>
      </c>
      <c r="CZ47" s="100">
        <f t="shared" si="106"/>
        <v>87.269904327990361</v>
      </c>
      <c r="DA47"/>
      <c r="DB47"/>
      <c r="DD47">
        <f t="shared" si="181"/>
        <v>-0.16536739366390812</v>
      </c>
      <c r="DE47">
        <f t="shared" si="182"/>
        <v>1.6340111196881757</v>
      </c>
      <c r="DF47" s="61"/>
      <c r="DG47" s="49">
        <v>602.16276869298383</v>
      </c>
      <c r="DH47" s="49">
        <v>41</v>
      </c>
      <c r="DI47" s="22">
        <f t="shared" si="107"/>
        <v>0.68333333333333335</v>
      </c>
      <c r="DJ47" s="100">
        <f t="shared" si="108"/>
        <v>52.544744214047455</v>
      </c>
      <c r="DK47" s="100">
        <f t="shared" si="109"/>
        <v>0.39855634807025137</v>
      </c>
      <c r="DL47" s="100">
        <f t="shared" si="110"/>
        <v>0.49054801474816656</v>
      </c>
      <c r="DM47" s="100">
        <f t="shared" si="111"/>
        <v>0.70000000000000007</v>
      </c>
      <c r="DN47" s="100">
        <f t="shared" si="112"/>
        <v>107.24773068483361</v>
      </c>
      <c r="DQ47" s="72"/>
      <c r="DR47">
        <f t="shared" si="183"/>
        <v>-0.16536739366390812</v>
      </c>
      <c r="DS47">
        <f t="shared" si="184"/>
        <v>1.7205292822483738</v>
      </c>
      <c r="DT47" s="61"/>
      <c r="DU47" s="49">
        <v>623.18055168626688</v>
      </c>
      <c r="DV47" s="49">
        <v>41</v>
      </c>
      <c r="DW47" s="22">
        <f t="shared" si="113"/>
        <v>0.68333333333333335</v>
      </c>
      <c r="DX47" s="100">
        <f t="shared" si="114"/>
        <v>55.487539104822979</v>
      </c>
      <c r="DY47" s="100">
        <f t="shared" si="115"/>
        <v>0.35960796692164471</v>
      </c>
      <c r="DZ47" s="100">
        <f t="shared" si="116"/>
        <v>0.44258318392012302</v>
      </c>
      <c r="EA47" s="100">
        <f t="shared" si="117"/>
        <v>0.70000000000000007</v>
      </c>
      <c r="EB47" s="100">
        <f t="shared" si="118"/>
        <v>113.49427302852649</v>
      </c>
      <c r="EE47" s="72"/>
      <c r="EF47">
        <f t="shared" si="185"/>
        <v>-0.16536739366390812</v>
      </c>
      <c r="EG47">
        <f t="shared" si="186"/>
        <v>1.7441954641024089</v>
      </c>
      <c r="EH47" s="61"/>
      <c r="EI47" s="49">
        <v>373.88668069349569</v>
      </c>
      <c r="EJ47">
        <v>41</v>
      </c>
      <c r="EK47" s="22">
        <f t="shared" si="119"/>
        <v>0.68333333333333335</v>
      </c>
      <c r="EL47" s="100">
        <f t="shared" si="120"/>
        <v>46.654190253742911</v>
      </c>
      <c r="EM47" s="100">
        <f t="shared" si="121"/>
        <v>0.56556731549160488</v>
      </c>
      <c r="EN47" s="100">
        <f t="shared" si="122"/>
        <v>0.40738282571224183</v>
      </c>
      <c r="EO47" s="100">
        <f t="shared" si="123"/>
        <v>0.70000000000000007</v>
      </c>
      <c r="EP47" s="100">
        <f t="shared" si="124"/>
        <v>110.48828599267462</v>
      </c>
      <c r="ES47" s="72"/>
      <c r="ET47">
        <f t="shared" si="125"/>
        <v>-0.16536739366390812</v>
      </c>
      <c r="EU47">
        <f t="shared" si="126"/>
        <v>1.6688906560643595</v>
      </c>
      <c r="EV47" s="61"/>
      <c r="EW47">
        <v>541.62440860803167</v>
      </c>
      <c r="EX47">
        <v>41</v>
      </c>
      <c r="EY47" s="22">
        <f t="shared" si="127"/>
        <v>0.68333333333333335</v>
      </c>
      <c r="EZ47" s="100">
        <f t="shared" si="128"/>
        <v>67.333558175515819</v>
      </c>
      <c r="FA47" s="100">
        <f t="shared" si="129"/>
        <v>0.50781024375175143</v>
      </c>
      <c r="FB47" s="100">
        <f t="shared" si="130"/>
        <v>0.54220272855442875</v>
      </c>
      <c r="FC47" s="100">
        <f t="shared" si="131"/>
        <v>0.70000000000000007</v>
      </c>
      <c r="FD47" s="100">
        <f t="shared" si="132"/>
        <v>132.42646746391787</v>
      </c>
      <c r="FG47" s="72"/>
      <c r="FH47">
        <f t="shared" si="133"/>
        <v>-0.16536739366390812</v>
      </c>
      <c r="FI47">
        <f t="shared" si="134"/>
        <v>1.8282315649381908</v>
      </c>
      <c r="FJ47" s="61"/>
      <c r="FK47">
        <v>541.44713500026944</v>
      </c>
      <c r="FL47">
        <v>41</v>
      </c>
      <c r="FM47" s="22">
        <f t="shared" si="135"/>
        <v>0.68333333333333335</v>
      </c>
      <c r="FN47" s="100">
        <f t="shared" si="136"/>
        <v>67.471729513541703</v>
      </c>
      <c r="FO47" s="100">
        <f t="shared" si="137"/>
        <v>0.54583110587686801</v>
      </c>
      <c r="FP47" s="100">
        <f t="shared" si="138"/>
        <v>0.59128946420167927</v>
      </c>
      <c r="FQ47" s="100">
        <f t="shared" si="171"/>
        <v>0.70000000000000007</v>
      </c>
      <c r="FR47" s="100">
        <f t="shared" si="172"/>
        <v>140.30248827719805</v>
      </c>
      <c r="FU47" s="72"/>
      <c r="FV47">
        <f t="shared" si="141"/>
        <v>-0.16536739366390812</v>
      </c>
      <c r="FW47">
        <f t="shared" si="142"/>
        <v>1.8291218426372968</v>
      </c>
      <c r="FX47" s="61"/>
      <c r="FY47" s="49">
        <v>490.24509176533326</v>
      </c>
      <c r="FZ47">
        <v>41</v>
      </c>
      <c r="GA47" s="22">
        <f t="shared" si="143"/>
        <v>0.68333333333333335</v>
      </c>
      <c r="GB47" s="100">
        <f t="shared" si="144"/>
        <v>46.340947060399287</v>
      </c>
      <c r="GC47" s="100">
        <f t="shared" si="145"/>
        <v>0.51161652778515265</v>
      </c>
      <c r="GD47" s="100">
        <f t="shared" si="146"/>
        <v>0.60908977741975967</v>
      </c>
      <c r="GE47" s="100">
        <f t="shared" si="147"/>
        <v>0.70000000000000007</v>
      </c>
      <c r="GF47" s="100">
        <f t="shared" si="148"/>
        <v>89.285183805854317</v>
      </c>
      <c r="GG47" s="12"/>
      <c r="GH47" s="12"/>
      <c r="GI47" s="72"/>
      <c r="GJ47">
        <f t="shared" si="187"/>
        <v>-0.16536739366390812</v>
      </c>
      <c r="GK47">
        <f t="shared" si="188"/>
        <v>1.6659649051316121</v>
      </c>
      <c r="GL47" s="61"/>
      <c r="GM47"/>
      <c r="GY47" s="61"/>
      <c r="GZ47"/>
      <c r="HK47" s="61"/>
      <c r="HL47"/>
      <c r="HW47" s="61"/>
      <c r="HX47"/>
      <c r="II47" s="61"/>
      <c r="IJ47"/>
      <c r="IU47" s="61"/>
      <c r="IV47"/>
      <c r="JA47"/>
      <c r="JB47"/>
      <c r="JC47"/>
    </row>
    <row r="48" spans="6:263" x14ac:dyDescent="0.25">
      <c r="M48" s="49">
        <v>170.01176429882727</v>
      </c>
      <c r="N48" s="49">
        <v>42</v>
      </c>
      <c r="O48" s="22">
        <f t="shared" si="61"/>
        <v>0.7</v>
      </c>
      <c r="P48" s="100">
        <f t="shared" si="62"/>
        <v>14.084314828831687</v>
      </c>
      <c r="Q48" s="100">
        <f t="shared" si="63"/>
        <v>0.15106717162653285</v>
      </c>
      <c r="R48" s="100">
        <f t="shared" si="64"/>
        <v>0.3466365259498172</v>
      </c>
      <c r="S48" s="100">
        <f t="shared" si="65"/>
        <v>0.71666666666666667</v>
      </c>
      <c r="T48" s="100">
        <f t="shared" si="66"/>
        <v>29.855751710602608</v>
      </c>
      <c r="X48">
        <f t="shared" si="189"/>
        <v>-0.15490195998574319</v>
      </c>
      <c r="Y48">
        <f t="shared" si="68"/>
        <v>1.1487357243572618</v>
      </c>
      <c r="Z48" s="61"/>
      <c r="AA48" s="49">
        <v>210.52909537638735</v>
      </c>
      <c r="AB48" s="49">
        <v>42</v>
      </c>
      <c r="AC48" s="22">
        <f t="shared" si="69"/>
        <v>0.7</v>
      </c>
      <c r="AD48" s="100">
        <f t="shared" si="70"/>
        <v>19.692179906125464</v>
      </c>
      <c r="AE48" s="100">
        <f t="shared" si="71"/>
        <v>0.12582128440463664</v>
      </c>
      <c r="AF48" s="100">
        <f t="shared" si="72"/>
        <v>0.32957864140956294</v>
      </c>
      <c r="AG48" s="100">
        <f t="shared" si="73"/>
        <v>0.71666666666666667</v>
      </c>
      <c r="AH48" s="100">
        <f t="shared" si="74"/>
        <v>35.12198182536374</v>
      </c>
      <c r="AI48" s="88"/>
      <c r="AJ48" s="72"/>
      <c r="AL48">
        <f t="shared" si="173"/>
        <v>-0.15490195998574319</v>
      </c>
      <c r="AM48">
        <f t="shared" si="174"/>
        <v>1.2942937947972772</v>
      </c>
      <c r="AN48" s="61"/>
      <c r="AO48" s="49">
        <v>184.51693689198291</v>
      </c>
      <c r="AP48" s="49">
        <v>42</v>
      </c>
      <c r="AQ48" s="22">
        <f t="shared" si="75"/>
        <v>0.7</v>
      </c>
      <c r="AR48" s="100">
        <f t="shared" si="76"/>
        <v>15.194082418641541</v>
      </c>
      <c r="AS48" s="100">
        <f t="shared" si="77"/>
        <v>0.11188620749877246</v>
      </c>
      <c r="AT48" s="100">
        <f t="shared" si="78"/>
        <v>0.27449202317636218</v>
      </c>
      <c r="AU48" s="100">
        <f t="shared" si="79"/>
        <v>0.71666666666666667</v>
      </c>
      <c r="AV48" s="100">
        <f t="shared" si="80"/>
        <v>29.641713864642039</v>
      </c>
      <c r="AY48" s="72"/>
      <c r="AZ48">
        <f t="shared" si="175"/>
        <v>-0.15490195998574319</v>
      </c>
      <c r="BA48">
        <f t="shared" si="176"/>
        <v>1.1816744778576664</v>
      </c>
      <c r="BB48" s="61"/>
      <c r="BC48" s="49">
        <v>421.71613675551947</v>
      </c>
      <c r="BD48" s="49">
        <v>42</v>
      </c>
      <c r="BE48" s="22">
        <f t="shared" si="81"/>
        <v>0.7</v>
      </c>
      <c r="BF48" s="100">
        <f t="shared" si="82"/>
        <v>40.317030282554441</v>
      </c>
      <c r="BG48" s="100">
        <f t="shared" si="83"/>
        <v>0.87197488220640196</v>
      </c>
      <c r="BH48" s="100">
        <f t="shared" si="84"/>
        <v>0.73737298561882825</v>
      </c>
      <c r="BI48" s="100">
        <f t="shared" si="85"/>
        <v>0.71666666666666667</v>
      </c>
      <c r="BJ48" s="100">
        <f t="shared" si="86"/>
        <v>62.982745282026059</v>
      </c>
      <c r="BK48" s="88"/>
      <c r="BL48" s="72"/>
      <c r="BN48">
        <f t="shared" si="177"/>
        <v>-0.15490195998574319</v>
      </c>
      <c r="BO48">
        <f t="shared" si="178"/>
        <v>1.6054885348611168</v>
      </c>
      <c r="BP48" s="61"/>
      <c r="BQ48" s="49">
        <v>363.30978516962625</v>
      </c>
      <c r="BR48" s="49">
        <v>42</v>
      </c>
      <c r="BS48" s="22">
        <f t="shared" si="87"/>
        <v>0.7</v>
      </c>
      <c r="BT48" s="100">
        <f t="shared" si="88"/>
        <v>35.29678278146568</v>
      </c>
      <c r="BU48" s="100">
        <f t="shared" si="89"/>
        <v>0.70978770249162271</v>
      </c>
      <c r="BV48" s="100">
        <f t="shared" si="90"/>
        <v>0.62747075702694088</v>
      </c>
      <c r="BW48" s="100">
        <f t="shared" si="91"/>
        <v>0.71666666666666667</v>
      </c>
      <c r="BX48" s="100">
        <f t="shared" si="92"/>
        <v>64.376965541869723</v>
      </c>
      <c r="BY48" s="88"/>
      <c r="BZ48" s="72"/>
      <c r="CB48">
        <f t="shared" si="179"/>
        <v>-0.15490195998574319</v>
      </c>
      <c r="CC48">
        <f t="shared" si="180"/>
        <v>1.5477351222736224</v>
      </c>
      <c r="CD48" s="61"/>
      <c r="CE48" s="49">
        <v>505.82037325517052</v>
      </c>
      <c r="CF48" s="49">
        <v>42</v>
      </c>
      <c r="CG48" s="22">
        <f t="shared" si="93"/>
        <v>0.7</v>
      </c>
      <c r="CH48" s="100">
        <f t="shared" si="94"/>
        <v>48.113799415501809</v>
      </c>
      <c r="CI48" s="100">
        <f t="shared" si="95"/>
        <v>0.64295879368336839</v>
      </c>
      <c r="CJ48" s="100">
        <f t="shared" si="96"/>
        <v>0.67340422965244584</v>
      </c>
      <c r="CK48" s="100">
        <f t="shared" si="97"/>
        <v>0.71666666666666667</v>
      </c>
      <c r="CL48" s="100">
        <f t="shared" si="98"/>
        <v>81.279115589078131</v>
      </c>
      <c r="CM48"/>
      <c r="CN48"/>
      <c r="CP48">
        <f t="shared" si="99"/>
        <v>-0.15490195998574319</v>
      </c>
      <c r="CQ48">
        <f t="shared" si="190"/>
        <v>1.6822696533073573</v>
      </c>
      <c r="CR48" s="61"/>
      <c r="CS48" s="49">
        <v>467.15415014746469</v>
      </c>
      <c r="CT48" s="49">
        <v>42</v>
      </c>
      <c r="CU48" s="22">
        <f t="shared" si="101"/>
        <v>0.7</v>
      </c>
      <c r="CV48" s="100">
        <f t="shared" si="102"/>
        <v>44.533284094133904</v>
      </c>
      <c r="CW48" s="100">
        <f t="shared" si="103"/>
        <v>0.48215382797858003</v>
      </c>
      <c r="CX48" s="100">
        <f t="shared" si="104"/>
        <v>0.57502862427787771</v>
      </c>
      <c r="CY48" s="100">
        <f t="shared" si="105"/>
        <v>0.71666666666666667</v>
      </c>
      <c r="CZ48" s="100">
        <f t="shared" si="106"/>
        <v>90.093075459422082</v>
      </c>
      <c r="DA48"/>
      <c r="DB48"/>
      <c r="DD48">
        <f t="shared" si="181"/>
        <v>-0.15490195998574319</v>
      </c>
      <c r="DE48">
        <f t="shared" si="182"/>
        <v>1.6486847232329387</v>
      </c>
      <c r="DF48" s="61"/>
      <c r="DG48" s="49">
        <v>622.63572817498994</v>
      </c>
      <c r="DH48" s="49">
        <v>42</v>
      </c>
      <c r="DI48" s="22">
        <f t="shared" si="107"/>
        <v>0.7</v>
      </c>
      <c r="DJ48" s="100">
        <f t="shared" si="108"/>
        <v>54.331215373035768</v>
      </c>
      <c r="DK48" s="100">
        <f t="shared" si="109"/>
        <v>0.40827723460855014</v>
      </c>
      <c r="DL48" s="100">
        <f t="shared" si="110"/>
        <v>0.49807419123207891</v>
      </c>
      <c r="DM48" s="100">
        <f t="shared" si="111"/>
        <v>0.71666666666666667</v>
      </c>
      <c r="DN48" s="100">
        <f t="shared" si="112"/>
        <v>106.17095697397001</v>
      </c>
      <c r="DQ48" s="72"/>
      <c r="DR48">
        <f t="shared" si="183"/>
        <v>-0.15490195998574319</v>
      </c>
      <c r="DS48">
        <f t="shared" si="184"/>
        <v>1.7350494201800331</v>
      </c>
      <c r="DT48" s="61"/>
      <c r="DU48" s="49">
        <v>644.18650249752977</v>
      </c>
      <c r="DV48" s="49">
        <v>42</v>
      </c>
      <c r="DW48" s="22">
        <f t="shared" si="113"/>
        <v>0.7</v>
      </c>
      <c r="DX48" s="100">
        <f t="shared" si="114"/>
        <v>57.357893553337171</v>
      </c>
      <c r="DY48" s="100">
        <f t="shared" si="115"/>
        <v>0.36837889294412385</v>
      </c>
      <c r="DZ48" s="100">
        <f t="shared" si="116"/>
        <v>0.44965449536956936</v>
      </c>
      <c r="EA48" s="100">
        <f t="shared" si="117"/>
        <v>0.71666666666666667</v>
      </c>
      <c r="EB48" s="100">
        <f t="shared" si="118"/>
        <v>112.07285132313135</v>
      </c>
      <c r="EE48" s="72"/>
      <c r="EF48">
        <f t="shared" si="185"/>
        <v>-0.15490195998574319</v>
      </c>
      <c r="EG48">
        <f t="shared" si="186"/>
        <v>1.7585931936541639</v>
      </c>
      <c r="EH48" s="61"/>
      <c r="EI48" s="49">
        <v>388.39445155666164</v>
      </c>
      <c r="EJ48">
        <v>42</v>
      </c>
      <c r="EK48" s="22">
        <f t="shared" si="119"/>
        <v>0.7</v>
      </c>
      <c r="EL48" s="100">
        <f t="shared" si="120"/>
        <v>48.464493580816281</v>
      </c>
      <c r="EM48" s="100">
        <f t="shared" si="121"/>
        <v>0.57936164025969272</v>
      </c>
      <c r="EN48" s="100">
        <f t="shared" si="122"/>
        <v>0.41621069934152483</v>
      </c>
      <c r="EO48" s="100">
        <f t="shared" si="123"/>
        <v>0.71666666666666667</v>
      </c>
      <c r="EP48" s="100">
        <f t="shared" si="124"/>
        <v>112.35864030311699</v>
      </c>
      <c r="ES48" s="72"/>
      <c r="ET48">
        <f t="shared" si="125"/>
        <v>-0.15490195998574319</v>
      </c>
      <c r="EU48">
        <f t="shared" si="126"/>
        <v>1.6854236790313135</v>
      </c>
      <c r="EV48" s="61"/>
      <c r="EW48">
        <v>558.15342872726308</v>
      </c>
      <c r="EX48">
        <v>42</v>
      </c>
      <c r="EY48" s="22">
        <f t="shared" si="127"/>
        <v>0.7</v>
      </c>
      <c r="EZ48" s="100">
        <f t="shared" si="128"/>
        <v>69.388409692719094</v>
      </c>
      <c r="FA48" s="100">
        <f t="shared" si="129"/>
        <v>0.52019585945301361</v>
      </c>
      <c r="FB48" s="100">
        <f t="shared" si="130"/>
        <v>0.55185609267891655</v>
      </c>
      <c r="FC48" s="100">
        <f t="shared" si="131"/>
        <v>0.71666666666666667</v>
      </c>
      <c r="FD48" s="100">
        <f t="shared" si="132"/>
        <v>143.60171140785755</v>
      </c>
      <c r="FG48" s="72"/>
      <c r="FH48">
        <f t="shared" si="133"/>
        <v>-0.15490195998574319</v>
      </c>
      <c r="FI48">
        <f t="shared" si="134"/>
        <v>1.8412869340446676</v>
      </c>
      <c r="FJ48" s="61"/>
      <c r="FK48">
        <v>559.4327484157501</v>
      </c>
      <c r="FL48">
        <v>42</v>
      </c>
      <c r="FM48" s="22">
        <f t="shared" si="135"/>
        <v>0.7</v>
      </c>
      <c r="FN48" s="100">
        <f t="shared" si="136"/>
        <v>69.712983303727214</v>
      </c>
      <c r="FO48" s="100">
        <f t="shared" si="137"/>
        <v>0.55914405967874281</v>
      </c>
      <c r="FP48" s="100">
        <f t="shared" si="138"/>
        <v>0.60299761253648176</v>
      </c>
      <c r="FQ48" s="100">
        <f t="shared" si="171"/>
        <v>0.71666666666666667</v>
      </c>
      <c r="FR48" s="100">
        <f t="shared" si="172"/>
        <v>142.1702478333282</v>
      </c>
      <c r="FU48" s="72"/>
      <c r="FV48">
        <f t="shared" si="141"/>
        <v>-0.15490195998574319</v>
      </c>
      <c r="FW48">
        <f t="shared" si="142"/>
        <v>1.8433136683716165</v>
      </c>
      <c r="FX48" s="61"/>
      <c r="FY48" s="49">
        <v>507.70710060033628</v>
      </c>
      <c r="FZ48">
        <v>42</v>
      </c>
      <c r="GA48" s="22">
        <f t="shared" si="143"/>
        <v>0.7</v>
      </c>
      <c r="GB48" s="100">
        <f t="shared" si="144"/>
        <v>47.991562315061429</v>
      </c>
      <c r="GC48" s="100">
        <f t="shared" si="145"/>
        <v>0.52409497968235152</v>
      </c>
      <c r="GD48" s="100">
        <f t="shared" si="146"/>
        <v>0.62053533409138495</v>
      </c>
      <c r="GE48" s="100">
        <f t="shared" si="147"/>
        <v>0.71666666666666667</v>
      </c>
      <c r="GF48" s="100">
        <f t="shared" si="148"/>
        <v>80.952524351094809</v>
      </c>
      <c r="GG48" s="12"/>
      <c r="GI48" s="72"/>
      <c r="GJ48">
        <f t="shared" si="187"/>
        <v>-0.15490195998574319</v>
      </c>
      <c r="GK48">
        <f t="shared" si="188"/>
        <v>1.681164888164679</v>
      </c>
      <c r="GL48" s="61"/>
      <c r="GM48"/>
      <c r="GY48" s="61"/>
      <c r="GZ48"/>
      <c r="HK48" s="61"/>
      <c r="HL48"/>
      <c r="HW48" s="61"/>
      <c r="HX48"/>
      <c r="II48" s="61"/>
      <c r="IJ48"/>
      <c r="IU48" s="61"/>
      <c r="IV48"/>
      <c r="JA48"/>
      <c r="JB48"/>
      <c r="JC48"/>
    </row>
    <row r="49" spans="13:263" x14ac:dyDescent="0.25">
      <c r="M49" s="49">
        <v>175.51139564142267</v>
      </c>
      <c r="N49" s="49">
        <v>43</v>
      </c>
      <c r="O49" s="22">
        <f t="shared" si="61"/>
        <v>0.71666666666666667</v>
      </c>
      <c r="P49" s="100">
        <f t="shared" si="62"/>
        <v>14.539921766334412</v>
      </c>
      <c r="Q49" s="100">
        <f t="shared" si="63"/>
        <v>0.15466400904621222</v>
      </c>
      <c r="R49" s="100">
        <f t="shared" si="64"/>
        <v>0.34728291415668666</v>
      </c>
      <c r="S49" s="100">
        <f t="shared" si="65"/>
        <v>0.73333333333333339</v>
      </c>
      <c r="T49" s="100">
        <f t="shared" si="66"/>
        <v>27.369890193685229</v>
      </c>
      <c r="X49">
        <f t="shared" si="189"/>
        <v>-0.1446827948040571</v>
      </c>
      <c r="Y49">
        <f t="shared" si="68"/>
        <v>1.1625620697595616</v>
      </c>
      <c r="Z49" s="61"/>
      <c r="AA49" s="49">
        <v>217.03686322834653</v>
      </c>
      <c r="AB49" s="49">
        <v>43</v>
      </c>
      <c r="AC49" s="22">
        <f t="shared" si="69"/>
        <v>0.71666666666666667</v>
      </c>
      <c r="AD49" s="100">
        <f t="shared" si="70"/>
        <v>20.300894512051869</v>
      </c>
      <c r="AE49" s="100">
        <f t="shared" si="71"/>
        <v>0.1288170292714137</v>
      </c>
      <c r="AF49" s="100">
        <f t="shared" si="72"/>
        <v>0.3303254165816697</v>
      </c>
      <c r="AG49" s="100">
        <f t="shared" si="73"/>
        <v>0.73333333333333339</v>
      </c>
      <c r="AH49" s="100">
        <f t="shared" si="74"/>
        <v>33.722894267604431</v>
      </c>
      <c r="AI49" s="88"/>
      <c r="AJ49" s="72"/>
      <c r="AL49">
        <f t="shared" si="173"/>
        <v>-0.1446827948040571</v>
      </c>
      <c r="AM49">
        <f t="shared" si="174"/>
        <v>1.3075151745185933</v>
      </c>
      <c r="AN49" s="61"/>
      <c r="AO49" s="49">
        <v>191.01636055584348</v>
      </c>
      <c r="AP49" s="49">
        <v>43</v>
      </c>
      <c r="AQ49" s="22">
        <f t="shared" si="75"/>
        <v>0.71666666666666667</v>
      </c>
      <c r="AR49" s="100">
        <f t="shared" si="76"/>
        <v>15.729278701897517</v>
      </c>
      <c r="AS49" s="100">
        <f t="shared" si="77"/>
        <v>0.11455016482017182</v>
      </c>
      <c r="AT49" s="100">
        <f t="shared" si="78"/>
        <v>0.27506006633826741</v>
      </c>
      <c r="AU49" s="100">
        <f t="shared" si="79"/>
        <v>0.73333333333333339</v>
      </c>
      <c r="AV49" s="100">
        <f t="shared" si="80"/>
        <v>28.406795837309502</v>
      </c>
      <c r="AY49" s="72"/>
      <c r="AZ49">
        <f t="shared" si="175"/>
        <v>-0.1446827948040571</v>
      </c>
      <c r="BA49">
        <f t="shared" si="176"/>
        <v>1.1967088076221364</v>
      </c>
      <c r="BB49" s="61"/>
      <c r="BC49" s="49">
        <v>433.21039922882738</v>
      </c>
      <c r="BD49" s="49">
        <v>43</v>
      </c>
      <c r="BE49" s="22">
        <f t="shared" si="81"/>
        <v>0.71666666666666667</v>
      </c>
      <c r="BF49" s="100">
        <f t="shared" si="82"/>
        <v>41.415908148071452</v>
      </c>
      <c r="BG49" s="100">
        <f t="shared" si="83"/>
        <v>0.89273618892560203</v>
      </c>
      <c r="BH49" s="100">
        <f t="shared" si="84"/>
        <v>0.74843625743904718</v>
      </c>
      <c r="BI49" s="100">
        <f t="shared" si="85"/>
        <v>0.73333333333333339</v>
      </c>
      <c r="BJ49" s="100">
        <f t="shared" si="86"/>
        <v>60.201545739074703</v>
      </c>
      <c r="BK49" s="88"/>
      <c r="BL49" s="72"/>
      <c r="BN49">
        <f t="shared" si="177"/>
        <v>-0.1446827948040571</v>
      </c>
      <c r="BO49">
        <f t="shared" si="178"/>
        <v>1.6171671887994237</v>
      </c>
      <c r="BP49" s="61"/>
      <c r="BQ49" s="49">
        <v>373.90974846879828</v>
      </c>
      <c r="BR49" s="49">
        <v>43</v>
      </c>
      <c r="BS49" s="22">
        <f t="shared" si="87"/>
        <v>0.71666666666666667</v>
      </c>
      <c r="BT49" s="100">
        <f t="shared" si="88"/>
        <v>36.326605311259911</v>
      </c>
      <c r="BU49" s="100">
        <f t="shared" si="89"/>
        <v>0.7266874096938043</v>
      </c>
      <c r="BV49" s="100">
        <f t="shared" si="90"/>
        <v>0.63638915000468887</v>
      </c>
      <c r="BW49" s="100">
        <f t="shared" si="91"/>
        <v>0.73333333333333339</v>
      </c>
      <c r="BX49" s="100">
        <f t="shared" si="92"/>
        <v>67.16765895879179</v>
      </c>
      <c r="BY49" s="88"/>
      <c r="BZ49" s="72"/>
      <c r="CB49">
        <f t="shared" si="179"/>
        <v>-0.1446827948040571</v>
      </c>
      <c r="CC49">
        <f t="shared" si="180"/>
        <v>1.5602248153284122</v>
      </c>
      <c r="CD49" s="61"/>
      <c r="CE49" s="49">
        <v>520.79410518937323</v>
      </c>
      <c r="CF49" s="49">
        <v>43</v>
      </c>
      <c r="CG49" s="22">
        <f t="shared" si="93"/>
        <v>0.71666666666666667</v>
      </c>
      <c r="CH49" s="100">
        <f t="shared" si="94"/>
        <v>49.538105696696782</v>
      </c>
      <c r="CI49" s="100">
        <f t="shared" si="95"/>
        <v>0.65826733639011525</v>
      </c>
      <c r="CJ49" s="100">
        <f t="shared" si="96"/>
        <v>0.68476250717197829</v>
      </c>
      <c r="CK49" s="100">
        <f t="shared" si="97"/>
        <v>0.73333333333333339</v>
      </c>
      <c r="CL49" s="100">
        <f t="shared" si="98"/>
        <v>84.229838919547021</v>
      </c>
      <c r="CM49"/>
      <c r="CN49"/>
      <c r="CP49">
        <f t="shared" si="99"/>
        <v>-0.1446827948040571</v>
      </c>
      <c r="CQ49">
        <f t="shared" si="190"/>
        <v>1.6949393954431791</v>
      </c>
      <c r="CR49" s="61"/>
      <c r="CS49" s="49">
        <v>482.14935445357594</v>
      </c>
      <c r="CT49" s="49">
        <v>43</v>
      </c>
      <c r="CU49" s="22">
        <f t="shared" si="101"/>
        <v>0.71666666666666667</v>
      </c>
      <c r="CV49" s="100">
        <f t="shared" si="102"/>
        <v>45.962760195765107</v>
      </c>
      <c r="CW49" s="100">
        <f t="shared" si="103"/>
        <v>0.49363368102568911</v>
      </c>
      <c r="CX49" s="100">
        <f t="shared" si="104"/>
        <v>0.58238434400999062</v>
      </c>
      <c r="CY49" s="100">
        <f t="shared" si="105"/>
        <v>0.73333333333333339</v>
      </c>
      <c r="CZ49" s="100">
        <f t="shared" si="106"/>
        <v>91.595522330615765</v>
      </c>
      <c r="DA49"/>
      <c r="DB49"/>
      <c r="DD49">
        <f t="shared" si="181"/>
        <v>-0.1446827948040571</v>
      </c>
      <c r="DE49">
        <f t="shared" si="182"/>
        <v>1.6624061014304168</v>
      </c>
      <c r="DF49" s="61"/>
      <c r="DG49" s="49">
        <v>643.13140181459028</v>
      </c>
      <c r="DH49" s="49">
        <v>43</v>
      </c>
      <c r="DI49" s="22">
        <f t="shared" si="107"/>
        <v>0.71666666666666667</v>
      </c>
      <c r="DJ49" s="100">
        <f t="shared" si="108"/>
        <v>56.119668570208574</v>
      </c>
      <c r="DK49" s="100">
        <f t="shared" si="109"/>
        <v>0.41799812114684898</v>
      </c>
      <c r="DL49" s="100">
        <f t="shared" si="110"/>
        <v>0.50560871779155736</v>
      </c>
      <c r="DM49" s="100">
        <f t="shared" si="111"/>
        <v>0.73333333333333339</v>
      </c>
      <c r="DN49" s="100">
        <f t="shared" si="112"/>
        <v>104.9888635796746</v>
      </c>
      <c r="DQ49" s="72"/>
      <c r="DR49">
        <f t="shared" si="183"/>
        <v>-0.1446827948040571</v>
      </c>
      <c r="DS49">
        <f t="shared" si="184"/>
        <v>1.7491150975210659</v>
      </c>
      <c r="DT49" s="61"/>
      <c r="DU49" s="49">
        <v>665.66902436571286</v>
      </c>
      <c r="DV49" s="49">
        <v>43</v>
      </c>
      <c r="DW49" s="22">
        <f t="shared" si="113"/>
        <v>0.71666666666666667</v>
      </c>
      <c r="DX49" s="100">
        <f t="shared" si="114"/>
        <v>59.270681539107194</v>
      </c>
      <c r="DY49" s="100">
        <f t="shared" si="115"/>
        <v>0.37714981896660299</v>
      </c>
      <c r="DZ49" s="100">
        <f t="shared" si="116"/>
        <v>0.45688623670869577</v>
      </c>
      <c r="EA49" s="100">
        <f t="shared" si="117"/>
        <v>0.73333333333333339</v>
      </c>
      <c r="EB49" s="100">
        <f t="shared" si="118"/>
        <v>112.13484090605287</v>
      </c>
      <c r="EE49" s="72"/>
      <c r="EF49">
        <f t="shared" si="185"/>
        <v>-0.1446827948040571</v>
      </c>
      <c r="EG49">
        <f t="shared" si="186"/>
        <v>1.7728399211140258</v>
      </c>
      <c r="EH49" s="61"/>
      <c r="EI49" s="49">
        <v>403.40178482500545</v>
      </c>
      <c r="EJ49">
        <v>43</v>
      </c>
      <c r="EK49" s="22">
        <f t="shared" si="119"/>
        <v>0.71666666666666667</v>
      </c>
      <c r="EL49" s="100">
        <f t="shared" si="120"/>
        <v>50.337133120165397</v>
      </c>
      <c r="EM49" s="100">
        <f t="shared" si="121"/>
        <v>0.59315596502778067</v>
      </c>
      <c r="EN49" s="100">
        <f t="shared" si="122"/>
        <v>0.42534255308080854</v>
      </c>
      <c r="EO49" s="100">
        <f t="shared" si="123"/>
        <v>0.73333333333333339</v>
      </c>
      <c r="EP49" s="100">
        <f t="shared" si="124"/>
        <v>116.09900688970387</v>
      </c>
      <c r="ES49" s="72"/>
      <c r="ET49">
        <f t="shared" si="125"/>
        <v>-0.1446827948040571</v>
      </c>
      <c r="EU49">
        <f t="shared" si="126"/>
        <v>1.7018884772920544</v>
      </c>
      <c r="EV49" s="61"/>
      <c r="EW49">
        <v>577.13191732913197</v>
      </c>
      <c r="EX49">
        <v>43</v>
      </c>
      <c r="EY49" s="22">
        <f t="shared" si="127"/>
        <v>0.71666666666666667</v>
      </c>
      <c r="EZ49" s="100">
        <f t="shared" si="128"/>
        <v>71.747773757646414</v>
      </c>
      <c r="FA49" s="100">
        <f t="shared" si="129"/>
        <v>0.53258147515427579</v>
      </c>
      <c r="FB49" s="100">
        <f t="shared" si="130"/>
        <v>0.56294000810068545</v>
      </c>
      <c r="FC49" s="100">
        <f t="shared" si="131"/>
        <v>0.73333333333333339</v>
      </c>
      <c r="FD49" s="100">
        <f t="shared" si="132"/>
        <v>147.33195817750629</v>
      </c>
      <c r="FG49" s="72"/>
      <c r="FH49">
        <f t="shared" si="133"/>
        <v>-0.1446827948040571</v>
      </c>
      <c r="FI49">
        <f t="shared" si="134"/>
        <v>1.8558084300085473</v>
      </c>
      <c r="FJ49" s="61"/>
      <c r="FK49">
        <v>578.97711526449814</v>
      </c>
      <c r="FL49">
        <v>43</v>
      </c>
      <c r="FM49" s="22">
        <f t="shared" si="135"/>
        <v>0.71666666666666667</v>
      </c>
      <c r="FN49" s="100">
        <f t="shared" si="136"/>
        <v>72.148479122781637</v>
      </c>
      <c r="FO49" s="100">
        <f t="shared" si="137"/>
        <v>0.57245701348061762</v>
      </c>
      <c r="FP49" s="100">
        <f t="shared" si="138"/>
        <v>0.61572046723644858</v>
      </c>
      <c r="FQ49" s="100">
        <f t="shared" si="171"/>
        <v>0.73333333333333339</v>
      </c>
      <c r="FR49" s="100">
        <f t="shared" si="172"/>
        <v>134.62427476558406</v>
      </c>
      <c r="FU49" s="72"/>
      <c r="FV49">
        <f t="shared" si="141"/>
        <v>-0.1446827948040571</v>
      </c>
      <c r="FW49">
        <f t="shared" si="142"/>
        <v>1.8582271806749011</v>
      </c>
      <c r="FX49" s="61"/>
      <c r="FY49" s="49">
        <v>521.73029430923407</v>
      </c>
      <c r="FZ49">
        <v>43</v>
      </c>
      <c r="GA49" s="22">
        <f t="shared" si="143"/>
        <v>0.71666666666666667</v>
      </c>
      <c r="GB49" s="100">
        <f t="shared" si="144"/>
        <v>49.317119853927764</v>
      </c>
      <c r="GC49" s="100">
        <f t="shared" si="145"/>
        <v>0.5365734315795504</v>
      </c>
      <c r="GD49" s="100">
        <f t="shared" si="146"/>
        <v>0.62972690304710754</v>
      </c>
      <c r="GE49" s="100">
        <f t="shared" si="147"/>
        <v>0.73333333333333339</v>
      </c>
      <c r="GF49" s="100">
        <f t="shared" si="148"/>
        <v>86.580461234073752</v>
      </c>
      <c r="GI49" s="72"/>
      <c r="GJ49">
        <f t="shared" si="187"/>
        <v>-0.1446827948040571</v>
      </c>
      <c r="GK49">
        <f t="shared" si="188"/>
        <v>1.692997705635167</v>
      </c>
      <c r="GL49" s="61"/>
      <c r="GM49"/>
      <c r="GY49" s="61"/>
      <c r="GZ49"/>
      <c r="HK49" s="61"/>
      <c r="HL49"/>
      <c r="HW49" s="61"/>
      <c r="HX49"/>
      <c r="II49" s="61"/>
      <c r="IJ49"/>
      <c r="IU49" s="61"/>
      <c r="IV49"/>
      <c r="JA49"/>
      <c r="JB49"/>
      <c r="JC49"/>
    </row>
    <row r="50" spans="13:263" x14ac:dyDescent="0.25">
      <c r="M50" s="49">
        <v>182.02472359545007</v>
      </c>
      <c r="N50" s="49">
        <v>44</v>
      </c>
      <c r="O50" s="22">
        <f t="shared" si="61"/>
        <v>0.73333333333333328</v>
      </c>
      <c r="P50" s="100">
        <f t="shared" si="62"/>
        <v>15.07950655251844</v>
      </c>
      <c r="Q50" s="100">
        <f t="shared" si="63"/>
        <v>0.15826084646589156</v>
      </c>
      <c r="R50" s="100">
        <f t="shared" si="64"/>
        <v>0.34804844517407479</v>
      </c>
      <c r="S50" s="100">
        <f t="shared" si="65"/>
        <v>0.75</v>
      </c>
      <c r="T50" s="100">
        <f t="shared" si="66"/>
        <v>27.334747059495513</v>
      </c>
      <c r="X50">
        <f t="shared" si="189"/>
        <v>-0.13469857389745624</v>
      </c>
      <c r="Y50">
        <f t="shared" si="68"/>
        <v>1.1783871303252267</v>
      </c>
      <c r="Z50" s="61"/>
      <c r="AA50" s="49">
        <v>223.04539896621944</v>
      </c>
      <c r="AB50" s="49">
        <v>44</v>
      </c>
      <c r="AC50" s="22">
        <f t="shared" si="69"/>
        <v>0.73333333333333328</v>
      </c>
      <c r="AD50" s="100">
        <f t="shared" si="70"/>
        <v>20.862912633637588</v>
      </c>
      <c r="AE50" s="100">
        <f t="shared" si="71"/>
        <v>0.13181277413819076</v>
      </c>
      <c r="AF50" s="100">
        <f t="shared" si="72"/>
        <v>0.33101490419275731</v>
      </c>
      <c r="AG50" s="100">
        <f t="shared" si="73"/>
        <v>0.75</v>
      </c>
      <c r="AH50" s="100">
        <f t="shared" si="74"/>
        <v>37.849851052724162</v>
      </c>
      <c r="AI50" s="88"/>
      <c r="AJ50" s="72"/>
      <c r="AL50">
        <f t="shared" si="173"/>
        <v>-0.13469857389745624</v>
      </c>
      <c r="AM50">
        <f t="shared" si="174"/>
        <v>1.3193749393932184</v>
      </c>
      <c r="AN50" s="61"/>
      <c r="AO50" s="49">
        <v>196.51590266438998</v>
      </c>
      <c r="AP50" s="49">
        <v>44</v>
      </c>
      <c r="AQ50" s="22">
        <f t="shared" si="75"/>
        <v>0.73333333333333328</v>
      </c>
      <c r="AR50" s="100">
        <f t="shared" si="76"/>
        <v>16.182139547462942</v>
      </c>
      <c r="AS50" s="100">
        <f t="shared" si="77"/>
        <v>0.11721412214157115</v>
      </c>
      <c r="AT50" s="100">
        <f t="shared" si="78"/>
        <v>0.27554072084702647</v>
      </c>
      <c r="AU50" s="100">
        <f t="shared" si="79"/>
        <v>0.75</v>
      </c>
      <c r="AV50" s="100">
        <f t="shared" si="80"/>
        <v>28.383166796287014</v>
      </c>
      <c r="AY50" s="72"/>
      <c r="AZ50">
        <f t="shared" si="175"/>
        <v>-0.13469857389745624</v>
      </c>
      <c r="BA50">
        <f t="shared" si="176"/>
        <v>1.2090359420121499</v>
      </c>
      <c r="BB50" s="61"/>
      <c r="BC50" s="49">
        <v>443.67612061051921</v>
      </c>
      <c r="BD50" s="49">
        <v>44</v>
      </c>
      <c r="BE50" s="22">
        <f t="shared" si="81"/>
        <v>0.73333333333333328</v>
      </c>
      <c r="BF50" s="100">
        <f t="shared" si="82"/>
        <v>42.416455125288643</v>
      </c>
      <c r="BG50" s="100">
        <f t="shared" si="83"/>
        <v>0.91349749564480198</v>
      </c>
      <c r="BH50" s="100">
        <f t="shared" si="84"/>
        <v>0.75850955450436219</v>
      </c>
      <c r="BI50" s="100">
        <f t="shared" si="85"/>
        <v>0.75</v>
      </c>
      <c r="BJ50" s="100">
        <f t="shared" si="86"/>
        <v>71.931776328956559</v>
      </c>
      <c r="BK50" s="88"/>
      <c r="BL50" s="72"/>
      <c r="BN50">
        <f t="shared" si="177"/>
        <v>-0.13469857389745624</v>
      </c>
      <c r="BO50">
        <f t="shared" si="178"/>
        <v>1.6275343703602789</v>
      </c>
      <c r="BP50" s="61"/>
      <c r="BQ50" s="49">
        <v>385.39752204704172</v>
      </c>
      <c r="BR50" s="49">
        <v>44</v>
      </c>
      <c r="BS50" s="22">
        <f t="shared" si="87"/>
        <v>0.73333333333333328</v>
      </c>
      <c r="BT50" s="100">
        <f t="shared" si="88"/>
        <v>37.442681632861337</v>
      </c>
      <c r="BU50" s="100">
        <f t="shared" si="89"/>
        <v>0.74358711689598578</v>
      </c>
      <c r="BV50" s="100">
        <f t="shared" si="90"/>
        <v>0.64605451169685346</v>
      </c>
      <c r="BW50" s="100">
        <f t="shared" si="91"/>
        <v>0.75</v>
      </c>
      <c r="BX50" s="100">
        <f t="shared" si="92"/>
        <v>65.84954909178856</v>
      </c>
      <c r="BY50" s="88"/>
      <c r="BZ50" s="72"/>
      <c r="CB50">
        <f t="shared" si="179"/>
        <v>-0.13469857389745624</v>
      </c>
      <c r="CC50">
        <f t="shared" si="180"/>
        <v>1.5733669452115906</v>
      </c>
      <c r="CD50" s="61"/>
      <c r="CE50" s="49">
        <v>534.30328466143646</v>
      </c>
      <c r="CF50" s="49">
        <v>44</v>
      </c>
      <c r="CG50" s="22">
        <f t="shared" si="93"/>
        <v>0.73333333333333328</v>
      </c>
      <c r="CH50" s="100">
        <f t="shared" si="94"/>
        <v>50.82310326847108</v>
      </c>
      <c r="CI50" s="100">
        <f t="shared" si="95"/>
        <v>0.67357587909686212</v>
      </c>
      <c r="CJ50" s="100">
        <f t="shared" si="96"/>
        <v>0.69500985300260421</v>
      </c>
      <c r="CK50" s="100">
        <f t="shared" si="97"/>
        <v>0.75</v>
      </c>
      <c r="CL50" s="100">
        <f t="shared" si="98"/>
        <v>88.507830582579047</v>
      </c>
      <c r="CM50"/>
      <c r="CN50"/>
      <c r="CP50">
        <f t="shared" si="99"/>
        <v>-0.13469857389745624</v>
      </c>
      <c r="CQ50">
        <f t="shared" si="190"/>
        <v>1.706061179628668</v>
      </c>
      <c r="CR50" s="61"/>
      <c r="CS50" s="49">
        <v>498.65669553310926</v>
      </c>
      <c r="CT50" s="49">
        <v>44</v>
      </c>
      <c r="CU50" s="22">
        <f t="shared" si="101"/>
        <v>0.73333333333333328</v>
      </c>
      <c r="CV50" s="100">
        <f t="shared" si="102"/>
        <v>47.536386609447973</v>
      </c>
      <c r="CW50" s="100">
        <f t="shared" si="103"/>
        <v>0.50511353407279813</v>
      </c>
      <c r="CX50" s="100">
        <f t="shared" si="104"/>
        <v>0.59048182451273734</v>
      </c>
      <c r="CY50" s="100">
        <f t="shared" si="105"/>
        <v>0.75</v>
      </c>
      <c r="CZ50" s="100">
        <f t="shared" si="106"/>
        <v>90.129296139727174</v>
      </c>
      <c r="DA50"/>
      <c r="DB50"/>
      <c r="DD50">
        <f t="shared" si="181"/>
        <v>-0.13469857389745624</v>
      </c>
      <c r="DE50">
        <f t="shared" si="182"/>
        <v>1.6770261665545723</v>
      </c>
      <c r="DF50" s="61"/>
      <c r="DG50" s="49">
        <v>663.19303373904643</v>
      </c>
      <c r="DH50" s="49">
        <v>44</v>
      </c>
      <c r="DI50" s="22">
        <f t="shared" si="107"/>
        <v>0.73333333333333328</v>
      </c>
      <c r="DJ50" s="100">
        <f t="shared" si="108"/>
        <v>57.8702472721681</v>
      </c>
      <c r="DK50" s="100">
        <f t="shared" si="109"/>
        <v>0.42771900768514776</v>
      </c>
      <c r="DL50" s="100">
        <f t="shared" si="110"/>
        <v>0.51298368390485682</v>
      </c>
      <c r="DM50" s="100">
        <f t="shared" si="111"/>
        <v>0.75</v>
      </c>
      <c r="DN50" s="100">
        <f t="shared" si="112"/>
        <v>106.08532536867325</v>
      </c>
      <c r="DQ50" s="72"/>
      <c r="DR50">
        <f t="shared" si="183"/>
        <v>-0.13469857389745624</v>
      </c>
      <c r="DS50">
        <f t="shared" si="184"/>
        <v>1.7624553380523098</v>
      </c>
      <c r="DT50" s="61"/>
      <c r="DU50" s="49">
        <v>686.14284227119936</v>
      </c>
      <c r="DV50" s="49">
        <v>44</v>
      </c>
      <c r="DW50" s="22">
        <f t="shared" si="113"/>
        <v>0.73333333333333328</v>
      </c>
      <c r="DX50" s="100">
        <f t="shared" si="114"/>
        <v>61.093655264108214</v>
      </c>
      <c r="DY50" s="100">
        <f t="shared" si="115"/>
        <v>0.38592074498908213</v>
      </c>
      <c r="DZ50" s="100">
        <f t="shared" si="116"/>
        <v>0.46377841427636485</v>
      </c>
      <c r="EA50" s="100">
        <f t="shared" si="117"/>
        <v>0.75</v>
      </c>
      <c r="EB50" s="100">
        <f t="shared" si="118"/>
        <v>113.5839177859756</v>
      </c>
      <c r="EE50" s="72"/>
      <c r="EF50">
        <f t="shared" si="185"/>
        <v>-0.13469857389745624</v>
      </c>
      <c r="EG50">
        <f t="shared" si="186"/>
        <v>1.7859961099665462</v>
      </c>
      <c r="EH50" s="61"/>
      <c r="EI50" s="49">
        <v>418.40918966963432</v>
      </c>
      <c r="EJ50">
        <v>44</v>
      </c>
      <c r="EK50" s="22">
        <f t="shared" si="119"/>
        <v>0.73333333333333328</v>
      </c>
      <c r="EL50" s="100">
        <f t="shared" si="120"/>
        <v>52.20978159092018</v>
      </c>
      <c r="EM50" s="100">
        <f t="shared" si="121"/>
        <v>0.60695028979586851</v>
      </c>
      <c r="EN50" s="100">
        <f t="shared" si="122"/>
        <v>0.43447445037374383</v>
      </c>
      <c r="EO50" s="100">
        <f t="shared" si="123"/>
        <v>0.75</v>
      </c>
      <c r="EP50" s="100">
        <f t="shared" si="124"/>
        <v>116.0995202019853</v>
      </c>
      <c r="ES50" s="72"/>
      <c r="ET50">
        <f t="shared" si="125"/>
        <v>-0.13469857389745624</v>
      </c>
      <c r="EU50">
        <f t="shared" si="126"/>
        <v>1.7177518764312372</v>
      </c>
      <c r="EV50" s="61"/>
      <c r="EW50">
        <v>596.65735560705195</v>
      </c>
      <c r="EX50">
        <v>44</v>
      </c>
      <c r="EY50" s="22">
        <f t="shared" si="127"/>
        <v>0.73333333333333328</v>
      </c>
      <c r="EZ50" s="100">
        <f t="shared" si="128"/>
        <v>74.175133406314345</v>
      </c>
      <c r="FA50" s="100">
        <f t="shared" si="129"/>
        <v>0.54496709085553807</v>
      </c>
      <c r="FB50" s="100">
        <f t="shared" si="130"/>
        <v>0.5743433559112231</v>
      </c>
      <c r="FC50" s="100">
        <f t="shared" si="131"/>
        <v>0.75</v>
      </c>
      <c r="FD50" s="100">
        <f t="shared" si="132"/>
        <v>156.73104224208703</v>
      </c>
      <c r="FG50" s="72"/>
      <c r="FH50">
        <f t="shared" si="133"/>
        <v>-0.13469857389745624</v>
      </c>
      <c r="FI50">
        <f t="shared" si="134"/>
        <v>1.8702583360818901</v>
      </c>
      <c r="FJ50" s="61"/>
      <c r="FK50">
        <v>597.46234190951316</v>
      </c>
      <c r="FL50">
        <v>44</v>
      </c>
      <c r="FM50" s="22">
        <f t="shared" si="135"/>
        <v>0.73333333333333328</v>
      </c>
      <c r="FN50" s="100">
        <f t="shared" si="136"/>
        <v>74.451991564838153</v>
      </c>
      <c r="FO50" s="100">
        <f t="shared" si="137"/>
        <v>0.58576996728249242</v>
      </c>
      <c r="FP50" s="100">
        <f t="shared" si="138"/>
        <v>0.62775385028336739</v>
      </c>
      <c r="FQ50" s="100">
        <f t="shared" si="171"/>
        <v>0.75</v>
      </c>
      <c r="FR50" s="100">
        <f t="shared" si="172"/>
        <v>136.56698268623788</v>
      </c>
      <c r="FU50" s="72"/>
      <c r="FV50">
        <f t="shared" si="141"/>
        <v>-0.13469857389745624</v>
      </c>
      <c r="FW50">
        <f t="shared" si="142"/>
        <v>1.8718763194696755</v>
      </c>
      <c r="FX50" s="61"/>
      <c r="FY50" s="49">
        <v>536.25390441469051</v>
      </c>
      <c r="FZ50">
        <v>44</v>
      </c>
      <c r="GA50" s="22">
        <f t="shared" si="143"/>
        <v>0.73333333333333328</v>
      </c>
      <c r="GB50" s="100">
        <f t="shared" si="144"/>
        <v>50.689979793431256</v>
      </c>
      <c r="GC50" s="100">
        <f t="shared" si="145"/>
        <v>0.54905188347674916</v>
      </c>
      <c r="GD50" s="100">
        <f t="shared" si="146"/>
        <v>0.63924647230796938</v>
      </c>
      <c r="GE50" s="100">
        <f t="shared" si="147"/>
        <v>0.75</v>
      </c>
      <c r="GF50" s="100">
        <f t="shared" si="148"/>
        <v>95.225129148320789</v>
      </c>
      <c r="GI50" s="72"/>
      <c r="GJ50">
        <f t="shared" si="187"/>
        <v>-0.13469857389745624</v>
      </c>
      <c r="GK50">
        <f t="shared" si="188"/>
        <v>1.7049221181004377</v>
      </c>
      <c r="GL50" s="61"/>
      <c r="GM50"/>
      <c r="GY50" s="61"/>
      <c r="GZ50"/>
      <c r="HK50" s="61"/>
      <c r="HL50"/>
      <c r="HW50" s="61"/>
      <c r="HX50"/>
      <c r="II50" s="61"/>
      <c r="IJ50"/>
      <c r="IU50" s="61"/>
      <c r="IV50"/>
      <c r="JA50"/>
      <c r="JB50"/>
      <c r="JC50"/>
    </row>
    <row r="51" spans="13:263" x14ac:dyDescent="0.25">
      <c r="M51" s="49">
        <v>186.52412712568849</v>
      </c>
      <c r="N51" s="49">
        <v>45</v>
      </c>
      <c r="O51" s="22">
        <f t="shared" si="61"/>
        <v>0.75</v>
      </c>
      <c r="P51" s="100">
        <f t="shared" si="62"/>
        <v>15.452251439457253</v>
      </c>
      <c r="Q51" s="100">
        <f t="shared" si="63"/>
        <v>0.16185768388557092</v>
      </c>
      <c r="R51" s="100">
        <f t="shared" si="64"/>
        <v>0.34857727359887614</v>
      </c>
      <c r="S51" s="100">
        <f t="shared" si="65"/>
        <v>0.76666666666666661</v>
      </c>
      <c r="T51" s="100">
        <f t="shared" si="66"/>
        <v>29.840262363285042</v>
      </c>
      <c r="X51">
        <f t="shared" si="189"/>
        <v>-0.12493873660829995</v>
      </c>
      <c r="Y51">
        <f t="shared" si="68"/>
        <v>1.1889917663819447</v>
      </c>
      <c r="Z51" s="61"/>
      <c r="AA51" s="49">
        <v>229.05457864884517</v>
      </c>
      <c r="AB51" s="49">
        <v>45</v>
      </c>
      <c r="AC51" s="22">
        <f t="shared" si="69"/>
        <v>0.75</v>
      </c>
      <c r="AD51" s="100">
        <f t="shared" si="70"/>
        <v>21.424990987638683</v>
      </c>
      <c r="AE51" s="100">
        <f t="shared" si="71"/>
        <v>0.13480851900496782</v>
      </c>
      <c r="AF51" s="100">
        <f t="shared" si="72"/>
        <v>0.33170446569737716</v>
      </c>
      <c r="AG51" s="100">
        <f t="shared" si="73"/>
        <v>0.76666666666666661</v>
      </c>
      <c r="AH51" s="100">
        <f t="shared" si="74"/>
        <v>40.571288060623949</v>
      </c>
      <c r="AI51" s="88"/>
      <c r="AJ51" s="72"/>
      <c r="AL51">
        <f t="shared" si="173"/>
        <v>-0.12493873660829995</v>
      </c>
      <c r="AM51">
        <f t="shared" si="174"/>
        <v>1.3309206479105398</v>
      </c>
      <c r="AN51" s="61"/>
      <c r="AO51" s="49">
        <v>202.51543151078636</v>
      </c>
      <c r="AP51" s="49">
        <v>45</v>
      </c>
      <c r="AQ51" s="22">
        <f t="shared" si="75"/>
        <v>0.75</v>
      </c>
      <c r="AR51" s="100">
        <f t="shared" si="76"/>
        <v>16.6761718964745</v>
      </c>
      <c r="AS51" s="100">
        <f t="shared" si="77"/>
        <v>0.11987807946297049</v>
      </c>
      <c r="AT51" s="100">
        <f t="shared" si="78"/>
        <v>0.27606507369923372</v>
      </c>
      <c r="AU51" s="100">
        <f t="shared" si="79"/>
        <v>0.76666666666666661</v>
      </c>
      <c r="AV51" s="100">
        <f t="shared" si="80"/>
        <v>27.148808658678767</v>
      </c>
      <c r="AY51" s="72"/>
      <c r="AZ51">
        <f t="shared" si="175"/>
        <v>-0.12493873660829995</v>
      </c>
      <c r="BA51">
        <f t="shared" si="176"/>
        <v>1.222096363145647</v>
      </c>
      <c r="BB51" s="61"/>
      <c r="BC51" s="49">
        <v>454.20067150985147</v>
      </c>
      <c r="BD51" s="49">
        <v>45</v>
      </c>
      <c r="BE51" s="22">
        <f t="shared" si="81"/>
        <v>0.75</v>
      </c>
      <c r="BF51" s="100">
        <f t="shared" si="82"/>
        <v>43.422626339373942</v>
      </c>
      <c r="BG51" s="100">
        <f t="shared" si="83"/>
        <v>0.93425880236400216</v>
      </c>
      <c r="BH51" s="100">
        <f t="shared" si="84"/>
        <v>0.76863947520657605</v>
      </c>
      <c r="BI51" s="100">
        <f t="shared" si="85"/>
        <v>0.76666666666666661</v>
      </c>
      <c r="BJ51" s="100">
        <f t="shared" si="86"/>
        <v>71.79962305757536</v>
      </c>
      <c r="BK51" s="88"/>
      <c r="BL51" s="72"/>
      <c r="BN51">
        <f t="shared" si="177"/>
        <v>-0.12493873660829995</v>
      </c>
      <c r="BO51">
        <f t="shared" si="178"/>
        <v>1.6377160874326182</v>
      </c>
      <c r="BP51" s="61"/>
      <c r="BQ51" s="49">
        <v>396.95497225755969</v>
      </c>
      <c r="BR51" s="49">
        <v>45</v>
      </c>
      <c r="BS51" s="22">
        <f t="shared" si="87"/>
        <v>0.75</v>
      </c>
      <c r="BT51" s="100">
        <f t="shared" si="88"/>
        <v>38.56552727655297</v>
      </c>
      <c r="BU51" s="100">
        <f t="shared" si="89"/>
        <v>0.76048682409816726</v>
      </c>
      <c r="BV51" s="100">
        <f t="shared" si="90"/>
        <v>0.65577849657199028</v>
      </c>
      <c r="BW51" s="100">
        <f t="shared" si="91"/>
        <v>0.76666666666666661</v>
      </c>
      <c r="BX51" s="100">
        <f t="shared" si="92"/>
        <v>65.642912078202983</v>
      </c>
      <c r="BY51" s="88"/>
      <c r="BZ51" s="72"/>
      <c r="CB51">
        <f t="shared" si="179"/>
        <v>-0.12493873660829995</v>
      </c>
      <c r="CC51">
        <f t="shared" si="180"/>
        <v>1.5861992735108577</v>
      </c>
      <c r="CD51" s="61"/>
      <c r="CE51" s="49">
        <v>550.31104840807984</v>
      </c>
      <c r="CF51" s="49">
        <v>45</v>
      </c>
      <c r="CG51" s="22">
        <f t="shared" si="93"/>
        <v>0.75</v>
      </c>
      <c r="CH51" s="100">
        <f t="shared" si="94"/>
        <v>52.345766994015015</v>
      </c>
      <c r="CI51" s="100">
        <f t="shared" si="95"/>
        <v>0.68888442180360898</v>
      </c>
      <c r="CJ51" s="100">
        <f t="shared" si="96"/>
        <v>0.70715249211892051</v>
      </c>
      <c r="CK51" s="100">
        <f t="shared" si="97"/>
        <v>0.76666666666666661</v>
      </c>
      <c r="CL51" s="100">
        <f t="shared" si="98"/>
        <v>87.283258711569275</v>
      </c>
      <c r="CM51"/>
      <c r="CN51"/>
      <c r="CP51">
        <f t="shared" si="99"/>
        <v>-0.12493873660829995</v>
      </c>
      <c r="CQ51">
        <f t="shared" si="190"/>
        <v>1.7188815676677698</v>
      </c>
      <c r="CR51" s="61"/>
      <c r="CS51" s="49">
        <v>514.17725542851463</v>
      </c>
      <c r="CT51" s="49">
        <v>45</v>
      </c>
      <c r="CU51" s="22">
        <f t="shared" si="101"/>
        <v>0.75</v>
      </c>
      <c r="CV51" s="100">
        <f t="shared" si="102"/>
        <v>49.015944273452298</v>
      </c>
      <c r="CW51" s="100">
        <f t="shared" si="103"/>
        <v>0.51659338711990721</v>
      </c>
      <c r="CX51" s="100">
        <f t="shared" si="104"/>
        <v>0.59809525120206519</v>
      </c>
      <c r="CY51" s="100">
        <f t="shared" si="105"/>
        <v>0.76666666666666661</v>
      </c>
      <c r="CZ51" s="100">
        <f t="shared" si="106"/>
        <v>87.197543086114223</v>
      </c>
      <c r="DA51"/>
      <c r="DB51"/>
      <c r="DD51">
        <f t="shared" si="181"/>
        <v>-0.12493873660829995</v>
      </c>
      <c r="DE51">
        <f t="shared" si="182"/>
        <v>1.6903373735719407</v>
      </c>
      <c r="DF51" s="61"/>
      <c r="DG51" s="49">
        <v>683.23714770202594</v>
      </c>
      <c r="DH51" s="49">
        <v>45</v>
      </c>
      <c r="DI51" s="22">
        <f t="shared" si="107"/>
        <v>0.75</v>
      </c>
      <c r="DJ51" s="100">
        <f t="shared" si="108"/>
        <v>59.619297356197727</v>
      </c>
      <c r="DK51" s="100">
        <f t="shared" si="109"/>
        <v>0.43743989422344659</v>
      </c>
      <c r="DL51" s="100">
        <f t="shared" si="110"/>
        <v>0.52035221014463295</v>
      </c>
      <c r="DM51" s="100">
        <f t="shared" si="111"/>
        <v>0.76666666666666661</v>
      </c>
      <c r="DN51" s="100">
        <f t="shared" si="112"/>
        <v>109.87965559974685</v>
      </c>
      <c r="DQ51" s="72"/>
      <c r="DR51">
        <f t="shared" si="183"/>
        <v>-0.12493873660829995</v>
      </c>
      <c r="DS51">
        <f t="shared" si="184"/>
        <v>1.7753868533449806</v>
      </c>
      <c r="DT51" s="61"/>
      <c r="DU51" s="49">
        <v>707.64857097290883</v>
      </c>
      <c r="DV51" s="49">
        <v>45</v>
      </c>
      <c r="DW51" s="22">
        <f t="shared" si="113"/>
        <v>0.75</v>
      </c>
      <c r="DX51" s="100">
        <f t="shared" si="114"/>
        <v>63.008509569308956</v>
      </c>
      <c r="DY51" s="100">
        <f t="shared" si="115"/>
        <v>0.39469167101156127</v>
      </c>
      <c r="DZ51" s="100">
        <f t="shared" si="116"/>
        <v>0.47101796781828542</v>
      </c>
      <c r="EA51" s="100">
        <f t="shared" si="117"/>
        <v>0.76666666666666661</v>
      </c>
      <c r="EB51" s="100">
        <f t="shared" si="118"/>
        <v>108.27190505331689</v>
      </c>
      <c r="EE51" s="72"/>
      <c r="EF51">
        <f t="shared" si="185"/>
        <v>-0.12493873660829995</v>
      </c>
      <c r="EG51">
        <f t="shared" si="186"/>
        <v>1.7993992067460536</v>
      </c>
      <c r="EH51" s="61"/>
      <c r="EI51" s="49">
        <v>434.41569953214167</v>
      </c>
      <c r="EJ51">
        <v>45</v>
      </c>
      <c r="EK51" s="22">
        <f t="shared" si="119"/>
        <v>0.75</v>
      </c>
      <c r="EL51" s="100">
        <f t="shared" si="120"/>
        <v>54.207100016488859</v>
      </c>
      <c r="EM51" s="100">
        <f t="shared" si="121"/>
        <v>0.62074461456395646</v>
      </c>
      <c r="EN51" s="100">
        <f t="shared" si="122"/>
        <v>0.44421429584310163</v>
      </c>
      <c r="EO51" s="100">
        <f t="shared" si="123"/>
        <v>0.76666666666666661</v>
      </c>
      <c r="EP51" s="100">
        <f t="shared" si="124"/>
        <v>106.75017817305043</v>
      </c>
      <c r="ES51" s="72"/>
      <c r="ET51">
        <f t="shared" si="125"/>
        <v>-0.12493873660829995</v>
      </c>
      <c r="EU51">
        <f t="shared" si="126"/>
        <v>1.73405617391913</v>
      </c>
      <c r="EV51" s="61"/>
      <c r="EW51">
        <v>616.63603527526675</v>
      </c>
      <c r="EX51">
        <v>45</v>
      </c>
      <c r="EY51" s="22">
        <f t="shared" si="127"/>
        <v>0.75</v>
      </c>
      <c r="EZ51" s="100">
        <f t="shared" si="128"/>
        <v>76.658839030229956</v>
      </c>
      <c r="FA51" s="100">
        <f t="shared" si="129"/>
        <v>0.55735270655680025</v>
      </c>
      <c r="FB51" s="100">
        <f t="shared" si="130"/>
        <v>0.58601140811108599</v>
      </c>
      <c r="FC51" s="100">
        <f t="shared" si="131"/>
        <v>0.76666666666666661</v>
      </c>
      <c r="FD51" s="100">
        <f t="shared" si="132"/>
        <v>145.47284955618241</v>
      </c>
      <c r="FG51" s="72"/>
      <c r="FH51">
        <f t="shared" si="133"/>
        <v>-0.12493873660829995</v>
      </c>
      <c r="FI51">
        <f t="shared" si="134"/>
        <v>1.8845622377388036</v>
      </c>
      <c r="FJ51" s="61"/>
      <c r="FK51">
        <v>614.98821126912674</v>
      </c>
      <c r="FL51">
        <v>45</v>
      </c>
      <c r="FM51" s="22">
        <f t="shared" si="135"/>
        <v>0.75</v>
      </c>
      <c r="FN51" s="100">
        <f t="shared" si="136"/>
        <v>76.635954948301105</v>
      </c>
      <c r="FO51" s="100">
        <f t="shared" si="137"/>
        <v>0.59908292108436734</v>
      </c>
      <c r="FP51" s="100">
        <f t="shared" si="138"/>
        <v>0.63916271766078514</v>
      </c>
      <c r="FQ51" s="100">
        <f t="shared" si="171"/>
        <v>0.76666666666666661</v>
      </c>
      <c r="FR51" s="100">
        <f t="shared" si="172"/>
        <v>136.6423885966326</v>
      </c>
      <c r="FU51" s="72"/>
      <c r="FV51">
        <f t="shared" si="141"/>
        <v>-0.12493873660829995</v>
      </c>
      <c r="FW51">
        <f t="shared" si="142"/>
        <v>1.8844325734453073</v>
      </c>
      <c r="FX51" s="61"/>
      <c r="FY51" s="49">
        <v>552.26171332077695</v>
      </c>
      <c r="FZ51">
        <v>45</v>
      </c>
      <c r="GA51" s="22">
        <f t="shared" si="143"/>
        <v>0.75</v>
      </c>
      <c r="GB51" s="100">
        <f t="shared" si="144"/>
        <v>52.203135228396889</v>
      </c>
      <c r="GC51" s="100">
        <f t="shared" si="145"/>
        <v>0.56153033537394803</v>
      </c>
      <c r="GD51" s="100">
        <f t="shared" si="146"/>
        <v>0.64973886672572356</v>
      </c>
      <c r="GE51" s="100">
        <f t="shared" si="147"/>
        <v>0.76666666666666661</v>
      </c>
      <c r="GF51" s="100">
        <f t="shared" si="148"/>
        <v>98.107995323430643</v>
      </c>
      <c r="GI51" s="72"/>
      <c r="GJ51">
        <f t="shared" si="187"/>
        <v>-0.12493873660829995</v>
      </c>
      <c r="GK51">
        <f t="shared" si="188"/>
        <v>1.7176965867475387</v>
      </c>
      <c r="GL51" s="61"/>
      <c r="GM51"/>
      <c r="GY51" s="61"/>
      <c r="GZ51"/>
      <c r="HK51" s="61"/>
      <c r="HL51"/>
      <c r="HW51" s="61"/>
      <c r="HX51"/>
      <c r="II51" s="61"/>
      <c r="IJ51"/>
      <c r="IU51" s="61"/>
      <c r="IV51"/>
      <c r="JA51"/>
      <c r="JB51"/>
      <c r="JC51"/>
    </row>
    <row r="52" spans="13:263" x14ac:dyDescent="0.25">
      <c r="M52" s="49">
        <v>193.02331465395574</v>
      </c>
      <c r="N52" s="49">
        <v>46</v>
      </c>
      <c r="O52" s="22">
        <f t="shared" si="61"/>
        <v>0.76666666666666661</v>
      </c>
      <c r="P52" s="100">
        <f t="shared" si="62"/>
        <v>15.990664787834957</v>
      </c>
      <c r="Q52" s="100">
        <f t="shared" si="63"/>
        <v>0.16545452130525026</v>
      </c>
      <c r="R52" s="100">
        <f t="shared" si="64"/>
        <v>0.34934114264950999</v>
      </c>
      <c r="S52" s="100">
        <f t="shared" si="65"/>
        <v>0.78333333333333321</v>
      </c>
      <c r="T52" s="100">
        <f t="shared" si="66"/>
        <v>29.839850595220657</v>
      </c>
      <c r="X52">
        <f t="shared" si="189"/>
        <v>-0.11539341870206959</v>
      </c>
      <c r="Y52">
        <f t="shared" si="68"/>
        <v>1.2038665192613602</v>
      </c>
      <c r="Z52" s="61"/>
      <c r="AA52" s="49">
        <v>236.53382421970858</v>
      </c>
      <c r="AB52" s="49">
        <v>46</v>
      </c>
      <c r="AC52" s="22">
        <f t="shared" si="69"/>
        <v>0.76666666666666661</v>
      </c>
      <c r="AD52" s="100">
        <f t="shared" si="70"/>
        <v>22.12457433539506</v>
      </c>
      <c r="AE52" s="100">
        <f t="shared" si="71"/>
        <v>0.13780426387174488</v>
      </c>
      <c r="AF52" s="100">
        <f t="shared" si="72"/>
        <v>0.33256271925304581</v>
      </c>
      <c r="AG52" s="100">
        <f t="shared" si="73"/>
        <v>0.78333333333333321</v>
      </c>
      <c r="AH52" s="100">
        <f t="shared" si="74"/>
        <v>40.643822168844551</v>
      </c>
      <c r="AI52" s="88"/>
      <c r="AJ52" s="72"/>
      <c r="AL52">
        <f t="shared" si="173"/>
        <v>-0.11539341870206959</v>
      </c>
      <c r="AM52">
        <f t="shared" si="174"/>
        <v>1.3448749238639921</v>
      </c>
      <c r="AN52" s="61"/>
      <c r="AO52" s="49">
        <v>208.00540858352699</v>
      </c>
      <c r="AP52" s="49">
        <v>46</v>
      </c>
      <c r="AQ52" s="22">
        <f t="shared" si="75"/>
        <v>0.76666666666666661</v>
      </c>
      <c r="AR52" s="100">
        <f t="shared" si="76"/>
        <v>17.128245107339175</v>
      </c>
      <c r="AS52" s="100">
        <f t="shared" si="77"/>
        <v>0.12254203678436984</v>
      </c>
      <c r="AT52" s="100">
        <f t="shared" si="78"/>
        <v>0.27654489223337964</v>
      </c>
      <c r="AU52" s="100">
        <f t="shared" si="79"/>
        <v>0.78333333333333321</v>
      </c>
      <c r="AV52" s="100">
        <f t="shared" si="80"/>
        <v>29.630907649389769</v>
      </c>
      <c r="AY52" s="72"/>
      <c r="AZ52">
        <f t="shared" si="175"/>
        <v>-0.11539341870206959</v>
      </c>
      <c r="BA52">
        <f t="shared" si="176"/>
        <v>1.2337128691394428</v>
      </c>
      <c r="BB52" s="61"/>
      <c r="BC52" s="49">
        <v>468.75633329054875</v>
      </c>
      <c r="BD52" s="49">
        <v>46</v>
      </c>
      <c r="BE52" s="22">
        <f t="shared" si="81"/>
        <v>0.76666666666666661</v>
      </c>
      <c r="BF52" s="100">
        <f t="shared" si="82"/>
        <v>44.814181002920527</v>
      </c>
      <c r="BG52" s="100">
        <f t="shared" si="83"/>
        <v>0.95502010908320212</v>
      </c>
      <c r="BH52" s="100">
        <f t="shared" si="84"/>
        <v>0.78264935562969817</v>
      </c>
      <c r="BI52" s="100">
        <f t="shared" si="85"/>
        <v>0.78333333333333321</v>
      </c>
      <c r="BJ52" s="100">
        <f t="shared" si="86"/>
        <v>61.724839747370005</v>
      </c>
      <c r="BK52" s="88"/>
      <c r="BL52" s="72"/>
      <c r="BN52">
        <f t="shared" si="177"/>
        <v>-0.11539341870206959</v>
      </c>
      <c r="BO52">
        <f t="shared" si="178"/>
        <v>1.6514154639262406</v>
      </c>
      <c r="BP52" s="61"/>
      <c r="BQ52" s="49">
        <v>407.99050234043438</v>
      </c>
      <c r="BR52" s="49">
        <v>46</v>
      </c>
      <c r="BS52" s="22">
        <f t="shared" si="87"/>
        <v>0.76666666666666661</v>
      </c>
      <c r="BT52" s="100">
        <f t="shared" si="88"/>
        <v>39.637666602587622</v>
      </c>
      <c r="BU52" s="100">
        <f t="shared" si="89"/>
        <v>0.77738653130034874</v>
      </c>
      <c r="BV52" s="100">
        <f t="shared" si="90"/>
        <v>0.66506335834170272</v>
      </c>
      <c r="BW52" s="100">
        <f t="shared" si="91"/>
        <v>0.78333333333333321</v>
      </c>
      <c r="BX52" s="100">
        <f t="shared" si="92"/>
        <v>64.048100392633614</v>
      </c>
      <c r="BY52" s="88"/>
      <c r="BZ52" s="72"/>
      <c r="CB52">
        <f t="shared" si="179"/>
        <v>-0.11539341870206959</v>
      </c>
      <c r="CC52">
        <f t="shared" si="180"/>
        <v>1.5981080804386749</v>
      </c>
      <c r="CD52" s="61"/>
      <c r="CE52" s="49">
        <v>565.3193787585916</v>
      </c>
      <c r="CF52" s="49">
        <v>46</v>
      </c>
      <c r="CG52" s="22">
        <f t="shared" si="93"/>
        <v>0.76666666666666661</v>
      </c>
      <c r="CH52" s="100">
        <f t="shared" si="94"/>
        <v>53.773364287890381</v>
      </c>
      <c r="CI52" s="100">
        <f t="shared" si="95"/>
        <v>0.70419296451035585</v>
      </c>
      <c r="CJ52" s="100">
        <f t="shared" si="96"/>
        <v>0.71853701415891724</v>
      </c>
      <c r="CK52" s="100">
        <f t="shared" si="97"/>
        <v>0.78333333333333321</v>
      </c>
      <c r="CL52" s="100">
        <f t="shared" si="98"/>
        <v>91.667950749034119</v>
      </c>
      <c r="CM52"/>
      <c r="CN52" s="72"/>
      <c r="CP52">
        <f t="shared" si="99"/>
        <v>-0.11539341870206959</v>
      </c>
      <c r="CQ52">
        <f t="shared" si="190"/>
        <v>1.7305672086169621</v>
      </c>
      <c r="CR52" s="61"/>
      <c r="CS52" s="49">
        <v>530.17190608330054</v>
      </c>
      <c r="CT52" s="49">
        <v>46</v>
      </c>
      <c r="CU52" s="22">
        <f t="shared" si="101"/>
        <v>0.76666666666666661</v>
      </c>
      <c r="CV52" s="100">
        <f t="shared" si="102"/>
        <v>50.540696480772212</v>
      </c>
      <c r="CW52" s="100">
        <f t="shared" si="103"/>
        <v>0.52807324016701618</v>
      </c>
      <c r="CX52" s="100">
        <f t="shared" si="104"/>
        <v>0.60594123749394335</v>
      </c>
      <c r="CY52" s="100">
        <f t="shared" si="105"/>
        <v>0.78333333333333321</v>
      </c>
      <c r="CZ52" s="100">
        <f t="shared" si="106"/>
        <v>85.804766200641339</v>
      </c>
      <c r="DA52"/>
      <c r="DB52"/>
      <c r="DD52">
        <f t="shared" si="181"/>
        <v>-0.11539341870206959</v>
      </c>
      <c r="DE52">
        <f t="shared" si="182"/>
        <v>1.7036412224606658</v>
      </c>
      <c r="DF52" s="61"/>
      <c r="DG52" s="49">
        <v>703.71762802987962</v>
      </c>
      <c r="DH52" s="49">
        <v>46</v>
      </c>
      <c r="DI52" s="22">
        <f t="shared" si="107"/>
        <v>0.76666666666666661</v>
      </c>
      <c r="DJ52" s="100">
        <f t="shared" si="108"/>
        <v>61.406424784457208</v>
      </c>
      <c r="DK52" s="100">
        <f t="shared" si="109"/>
        <v>0.44716078076174537</v>
      </c>
      <c r="DL52" s="100">
        <f t="shared" si="110"/>
        <v>0.52788115140777547</v>
      </c>
      <c r="DM52" s="100">
        <f t="shared" si="111"/>
        <v>0.78333333333333321</v>
      </c>
      <c r="DN52" s="100">
        <f t="shared" si="112"/>
        <v>112.56375173243399</v>
      </c>
      <c r="DQ52" s="72"/>
      <c r="DR52">
        <f t="shared" si="183"/>
        <v>-0.11539341870206959</v>
      </c>
      <c r="DS52">
        <f t="shared" si="184"/>
        <v>1.7882138125493778</v>
      </c>
      <c r="DT52" s="61"/>
      <c r="DU52" s="49">
        <v>728.66487495967579</v>
      </c>
      <c r="DV52" s="49">
        <v>46</v>
      </c>
      <c r="DW52" s="22">
        <f t="shared" si="113"/>
        <v>0.76666666666666661</v>
      </c>
      <c r="DX52" s="100">
        <f t="shared" si="114"/>
        <v>64.879785856974067</v>
      </c>
      <c r="DY52" s="100">
        <f t="shared" si="115"/>
        <v>0.40346259703404036</v>
      </c>
      <c r="DZ52" s="100">
        <f t="shared" si="116"/>
        <v>0.47809276449575783</v>
      </c>
      <c r="EA52" s="100">
        <f t="shared" si="117"/>
        <v>0.78333333333333321</v>
      </c>
      <c r="EB52" s="100">
        <f t="shared" si="118"/>
        <v>104.29927239523134</v>
      </c>
      <c r="EE52" s="72"/>
      <c r="EF52">
        <f t="shared" si="185"/>
        <v>-0.11539341870206959</v>
      </c>
      <c r="EG52">
        <f t="shared" si="186"/>
        <v>1.8121094077677116</v>
      </c>
      <c r="EH52" s="61"/>
      <c r="EI52" s="49">
        <v>449.42324149959131</v>
      </c>
      <c r="EJ52">
        <v>46</v>
      </c>
      <c r="EK52" s="22">
        <f t="shared" si="119"/>
        <v>0.76666666666666661</v>
      </c>
      <c r="EL52" s="100">
        <f t="shared" si="120"/>
        <v>56.079765597653022</v>
      </c>
      <c r="EM52" s="100">
        <f t="shared" si="121"/>
        <v>0.63453893933204442</v>
      </c>
      <c r="EN52" s="100">
        <f t="shared" si="122"/>
        <v>0.4533462765742815</v>
      </c>
      <c r="EO52" s="100">
        <f t="shared" si="123"/>
        <v>0.78333333333333321</v>
      </c>
      <c r="EP52" s="100">
        <f t="shared" si="124"/>
        <v>103.1752898558339</v>
      </c>
      <c r="ES52" s="72"/>
      <c r="ET52">
        <f t="shared" si="125"/>
        <v>-0.11539341870206959</v>
      </c>
      <c r="EU52">
        <f t="shared" si="126"/>
        <v>1.7488061896972151</v>
      </c>
      <c r="EV52" s="61"/>
      <c r="EW52">
        <v>638.68164996342273</v>
      </c>
      <c r="EX52">
        <v>46</v>
      </c>
      <c r="EY52" s="22">
        <f t="shared" si="127"/>
        <v>0.76666666666666661</v>
      </c>
      <c r="EZ52" s="100">
        <f t="shared" si="128"/>
        <v>79.399501481050578</v>
      </c>
      <c r="FA52" s="100">
        <f t="shared" si="129"/>
        <v>0.56973832225806242</v>
      </c>
      <c r="FB52" s="100">
        <f t="shared" si="130"/>
        <v>0.59888660242979308</v>
      </c>
      <c r="FC52" s="100">
        <f t="shared" si="131"/>
        <v>0.78333333333333321</v>
      </c>
      <c r="FD52" s="100">
        <f t="shared" si="132"/>
        <v>121.08675750954126</v>
      </c>
      <c r="FG52" s="72"/>
      <c r="FH52">
        <f t="shared" si="133"/>
        <v>-0.11539341870206959</v>
      </c>
      <c r="FI52">
        <f t="shared" si="134"/>
        <v>1.899817775667543</v>
      </c>
      <c r="FJ52" s="61"/>
      <c r="FK52">
        <v>633.99309933153063</v>
      </c>
      <c r="FL52">
        <v>46</v>
      </c>
      <c r="FM52" s="22">
        <f t="shared" si="135"/>
        <v>0.76666666666666661</v>
      </c>
      <c r="FN52" s="100">
        <f t="shared" si="136"/>
        <v>79.004224321046081</v>
      </c>
      <c r="FO52" s="100">
        <f t="shared" si="137"/>
        <v>0.61239587488624214</v>
      </c>
      <c r="FP52" s="100">
        <f t="shared" si="138"/>
        <v>0.65153438624838078</v>
      </c>
      <c r="FQ52" s="100">
        <f t="shared" si="171"/>
        <v>0.78333333333333321</v>
      </c>
      <c r="FR52" s="100">
        <f t="shared" si="172"/>
        <v>129.24702083422505</v>
      </c>
      <c r="FU52" s="72"/>
      <c r="FV52">
        <f t="shared" si="141"/>
        <v>-0.11539341870206959</v>
      </c>
      <c r="FW52">
        <f t="shared" si="142"/>
        <v>1.8976503134457783</v>
      </c>
      <c r="FX52" s="61"/>
      <c r="FY52" s="49">
        <v>569.83374768435749</v>
      </c>
      <c r="FZ52">
        <v>46</v>
      </c>
      <c r="GA52" s="22">
        <f t="shared" si="143"/>
        <v>0.76666666666666661</v>
      </c>
      <c r="GB52" s="100">
        <f t="shared" si="144"/>
        <v>53.864150765041948</v>
      </c>
      <c r="GC52" s="100">
        <f t="shared" si="145"/>
        <v>0.5740087872711469</v>
      </c>
      <c r="GD52" s="100">
        <f t="shared" si="146"/>
        <v>0.66125654015290414</v>
      </c>
      <c r="GE52" s="100">
        <f t="shared" si="147"/>
        <v>0.78333333333333321</v>
      </c>
      <c r="GF52" s="100">
        <f t="shared" si="148"/>
        <v>93.671894737500594</v>
      </c>
      <c r="GI52" s="72"/>
      <c r="GJ52">
        <f t="shared" si="187"/>
        <v>-0.11539341870206959</v>
      </c>
      <c r="GK52">
        <f t="shared" si="188"/>
        <v>1.7312998170460718</v>
      </c>
      <c r="GL52" s="61"/>
      <c r="GM52"/>
      <c r="GY52" s="61"/>
      <c r="GZ52"/>
      <c r="HK52" s="61"/>
      <c r="HL52"/>
      <c r="HW52" s="61"/>
      <c r="HX52"/>
      <c r="II52" s="61"/>
      <c r="IJ52"/>
      <c r="IU52" s="61"/>
      <c r="IV52"/>
      <c r="JA52"/>
      <c r="JB52"/>
      <c r="JC52"/>
    </row>
    <row r="53" spans="13:263" x14ac:dyDescent="0.25">
      <c r="M53" s="49">
        <v>198.53085402526227</v>
      </c>
      <c r="N53" s="49">
        <v>47</v>
      </c>
      <c r="O53" s="22">
        <f t="shared" si="61"/>
        <v>0.78333333333333333</v>
      </c>
      <c r="P53" s="100">
        <f t="shared" si="62"/>
        <v>16.446926851566754</v>
      </c>
      <c r="Q53" s="100">
        <f t="shared" si="63"/>
        <v>0.16905135872492963</v>
      </c>
      <c r="R53" s="100">
        <f t="shared" si="64"/>
        <v>0.34998846031077013</v>
      </c>
      <c r="S53" s="100">
        <f t="shared" si="65"/>
        <v>0.80000000000000016</v>
      </c>
      <c r="T53" s="100">
        <f t="shared" si="66"/>
        <v>27.314948025797541</v>
      </c>
      <c r="X53">
        <f t="shared" si="189"/>
        <v>-0.10605339244792618</v>
      </c>
      <c r="Y53">
        <f t="shared" si="68"/>
        <v>1.2160847608823275</v>
      </c>
      <c r="Z53" s="61"/>
      <c r="AA53" s="49">
        <v>243.51283333738286</v>
      </c>
      <c r="AB53" s="49">
        <v>47</v>
      </c>
      <c r="AC53" s="22">
        <f t="shared" si="69"/>
        <v>0.78333333333333333</v>
      </c>
      <c r="AD53" s="100">
        <f t="shared" si="70"/>
        <v>22.777367256326148</v>
      </c>
      <c r="AE53" s="100">
        <f t="shared" si="71"/>
        <v>0.14080000873852194</v>
      </c>
      <c r="AF53" s="100">
        <f t="shared" si="72"/>
        <v>0.33336356999842348</v>
      </c>
      <c r="AG53" s="100">
        <f t="shared" si="73"/>
        <v>0.80000000000000016</v>
      </c>
      <c r="AH53" s="100">
        <f t="shared" si="74"/>
        <v>43.50726947131993</v>
      </c>
      <c r="AI53" s="88"/>
      <c r="AJ53" s="72"/>
      <c r="AL53">
        <f t="shared" si="173"/>
        <v>-0.10605339244792618</v>
      </c>
      <c r="AM53">
        <f t="shared" si="174"/>
        <v>1.3575035243029168</v>
      </c>
      <c r="AN53" s="61"/>
      <c r="AO53" s="49">
        <v>213.50526925581954</v>
      </c>
      <c r="AP53" s="49">
        <v>47</v>
      </c>
      <c r="AQ53" s="22">
        <f t="shared" si="75"/>
        <v>0.78333333333333333</v>
      </c>
      <c r="AR53" s="100">
        <f t="shared" si="76"/>
        <v>17.581132185097125</v>
      </c>
      <c r="AS53" s="100">
        <f t="shared" si="77"/>
        <v>0.12520599410576919</v>
      </c>
      <c r="AT53" s="100">
        <f t="shared" si="78"/>
        <v>0.27702557458429317</v>
      </c>
      <c r="AU53" s="100">
        <f t="shared" si="79"/>
        <v>0.80000000000000016</v>
      </c>
      <c r="AV53" s="100">
        <f t="shared" si="80"/>
        <v>28.401563625071311</v>
      </c>
      <c r="AY53" s="72"/>
      <c r="AZ53">
        <f t="shared" si="175"/>
        <v>-0.10605339244792618</v>
      </c>
      <c r="BA53">
        <f t="shared" si="176"/>
        <v>1.2450468392194138</v>
      </c>
      <c r="BB53" s="61"/>
      <c r="BC53" s="49">
        <v>479.23480674925941</v>
      </c>
      <c r="BD53" s="49">
        <v>47</v>
      </c>
      <c r="BE53" s="22">
        <f t="shared" si="81"/>
        <v>0.78333333333333333</v>
      </c>
      <c r="BF53" s="100">
        <f t="shared" si="82"/>
        <v>45.815947107959786</v>
      </c>
      <c r="BG53" s="100">
        <f t="shared" si="83"/>
        <v>0.97578141580240219</v>
      </c>
      <c r="BH53" s="100">
        <f t="shared" si="84"/>
        <v>0.79273492661816924</v>
      </c>
      <c r="BI53" s="100">
        <f t="shared" si="85"/>
        <v>0.80000000000000016</v>
      </c>
      <c r="BJ53" s="100">
        <f t="shared" si="86"/>
        <v>66.217396045167064</v>
      </c>
      <c r="BK53" s="88"/>
      <c r="BL53" s="72"/>
      <c r="BN53">
        <f t="shared" si="177"/>
        <v>-0.10605339244792618</v>
      </c>
      <c r="BO53">
        <f t="shared" si="178"/>
        <v>1.6610166687360031</v>
      </c>
      <c r="BP53" s="61"/>
      <c r="BQ53" s="49">
        <v>419.47705539159114</v>
      </c>
      <c r="BR53" s="49">
        <v>47</v>
      </c>
      <c r="BS53" s="22">
        <f t="shared" si="87"/>
        <v>0.78333333333333333</v>
      </c>
      <c r="BT53" s="100">
        <f t="shared" si="88"/>
        <v>40.753624345826402</v>
      </c>
      <c r="BU53" s="100">
        <f t="shared" si="89"/>
        <v>0.79428623850253033</v>
      </c>
      <c r="BV53" s="100">
        <f t="shared" si="90"/>
        <v>0.6747276931302929</v>
      </c>
      <c r="BW53" s="100">
        <f t="shared" si="91"/>
        <v>0.80000000000000016</v>
      </c>
      <c r="BX53" s="100">
        <f t="shared" si="92"/>
        <v>59.684557956931187</v>
      </c>
      <c r="BY53" s="88"/>
      <c r="BZ53" s="72"/>
      <c r="CB53">
        <f t="shared" si="179"/>
        <v>-0.10605339244792618</v>
      </c>
      <c r="CC53">
        <f t="shared" si="180"/>
        <v>1.6101662379446828</v>
      </c>
      <c r="CD53" s="61"/>
      <c r="CE53" s="49">
        <v>580.89801170257078</v>
      </c>
      <c r="CF53" s="49">
        <v>47</v>
      </c>
      <c r="CG53" s="22">
        <f t="shared" si="93"/>
        <v>0.78333333333333333</v>
      </c>
      <c r="CH53" s="100">
        <f t="shared" si="94"/>
        <v>55.255208951067324</v>
      </c>
      <c r="CI53" s="100">
        <f t="shared" si="95"/>
        <v>0.71950150721710271</v>
      </c>
      <c r="CJ53" s="100">
        <f t="shared" si="96"/>
        <v>0.73035413744723165</v>
      </c>
      <c r="CK53" s="100">
        <f t="shared" si="97"/>
        <v>0.80000000000000016</v>
      </c>
      <c r="CL53" s="100">
        <f t="shared" si="98"/>
        <v>80.230180808925496</v>
      </c>
      <c r="CM53" s="88"/>
      <c r="CN53" s="72"/>
      <c r="CP53">
        <f t="shared" si="99"/>
        <v>-0.10605339244792618</v>
      </c>
      <c r="CQ53">
        <f t="shared" si="190"/>
        <v>1.7423732255620559</v>
      </c>
      <c r="CR53" s="61"/>
      <c r="CS53" s="49">
        <v>544.66732966095924</v>
      </c>
      <c r="CT53" s="49">
        <v>47</v>
      </c>
      <c r="CU53" s="22">
        <f t="shared" si="101"/>
        <v>0.78333333333333333</v>
      </c>
      <c r="CV53" s="100">
        <f t="shared" si="102"/>
        <v>51.922529042989439</v>
      </c>
      <c r="CW53" s="100">
        <f t="shared" si="103"/>
        <v>0.53955309321412526</v>
      </c>
      <c r="CX53" s="100">
        <f t="shared" si="104"/>
        <v>0.61305179571368462</v>
      </c>
      <c r="CY53" s="100">
        <f t="shared" si="105"/>
        <v>0.80000000000000016</v>
      </c>
      <c r="CZ53" s="100">
        <f t="shared" si="106"/>
        <v>89.995104063419276</v>
      </c>
      <c r="DA53"/>
      <c r="DB53"/>
      <c r="DD53">
        <f t="shared" si="181"/>
        <v>-0.10605339244792618</v>
      </c>
      <c r="DE53">
        <f t="shared" si="182"/>
        <v>1.7153558379268499</v>
      </c>
      <c r="DF53" s="61"/>
      <c r="DG53" s="49">
        <v>725.21117614112927</v>
      </c>
      <c r="DH53" s="49">
        <v>47</v>
      </c>
      <c r="DI53" s="22">
        <f t="shared" si="107"/>
        <v>0.78333333333333333</v>
      </c>
      <c r="DJ53" s="100">
        <f t="shared" si="108"/>
        <v>63.281952542855954</v>
      </c>
      <c r="DK53" s="100">
        <f t="shared" si="109"/>
        <v>0.4568816673000442</v>
      </c>
      <c r="DL53" s="100">
        <f t="shared" si="110"/>
        <v>0.53578251205340666</v>
      </c>
      <c r="DM53" s="100">
        <f t="shared" si="111"/>
        <v>0.80000000000000016</v>
      </c>
      <c r="DN53" s="100">
        <f t="shared" si="112"/>
        <v>108.57937153116946</v>
      </c>
      <c r="DQ53" s="72"/>
      <c r="DR53">
        <f t="shared" si="183"/>
        <v>-0.10605339244792618</v>
      </c>
      <c r="DS53">
        <f t="shared" si="184"/>
        <v>1.80127987070305</v>
      </c>
      <c r="DT53" s="61"/>
      <c r="DU53" s="49">
        <v>748.18196316136891</v>
      </c>
      <c r="DV53" s="49">
        <v>47</v>
      </c>
      <c r="DW53" s="22">
        <f t="shared" si="113"/>
        <v>0.78333333333333333</v>
      </c>
      <c r="DX53" s="100">
        <f t="shared" si="114"/>
        <v>66.617573071086184</v>
      </c>
      <c r="DY53" s="100">
        <f t="shared" si="115"/>
        <v>0.41223352305651956</v>
      </c>
      <c r="DZ53" s="100">
        <f t="shared" si="116"/>
        <v>0.48466287458030061</v>
      </c>
      <c r="EA53" s="100">
        <f t="shared" si="117"/>
        <v>0.80000000000000016</v>
      </c>
      <c r="EB53" s="100">
        <f t="shared" si="118"/>
        <v>109.58062502977245</v>
      </c>
      <c r="EE53" s="72"/>
      <c r="EF53">
        <f t="shared" si="185"/>
        <v>-0.10605339244792618</v>
      </c>
      <c r="EG53">
        <f t="shared" si="186"/>
        <v>1.823588806964674</v>
      </c>
      <c r="EH53" s="61"/>
      <c r="EI53" s="49">
        <v>462.93223046143589</v>
      </c>
      <c r="EJ53">
        <v>47</v>
      </c>
      <c r="EK53" s="22">
        <f t="shared" si="119"/>
        <v>0.78333333333333333</v>
      </c>
      <c r="EL53" s="100">
        <f t="shared" si="120"/>
        <v>57.765439288923872</v>
      </c>
      <c r="EM53" s="100">
        <f t="shared" si="121"/>
        <v>0.64833326410013237</v>
      </c>
      <c r="EN53" s="100">
        <f t="shared" si="122"/>
        <v>0.46156639864122995</v>
      </c>
      <c r="EO53" s="100">
        <f t="shared" si="123"/>
        <v>0.80000000000000016</v>
      </c>
      <c r="EP53" s="100">
        <f t="shared" si="124"/>
        <v>110.6540822291949</v>
      </c>
      <c r="ES53" s="72"/>
      <c r="ET53">
        <f t="shared" si="125"/>
        <v>-0.10605339244792618</v>
      </c>
      <c r="EU53">
        <f t="shared" si="126"/>
        <v>1.7616680803708764</v>
      </c>
      <c r="EV53" s="61"/>
      <c r="EW53">
        <v>655.64167042676593</v>
      </c>
      <c r="EX53">
        <v>47</v>
      </c>
      <c r="EY53" s="22">
        <f t="shared" si="127"/>
        <v>0.78333333333333333</v>
      </c>
      <c r="EZ53" s="100">
        <f t="shared" si="128"/>
        <v>81.507934015436035</v>
      </c>
      <c r="FA53" s="100">
        <f t="shared" si="129"/>
        <v>0.58212393795932471</v>
      </c>
      <c r="FB53" s="100">
        <f t="shared" si="130"/>
        <v>0.60879168161237118</v>
      </c>
      <c r="FC53" s="100">
        <f t="shared" si="131"/>
        <v>0.80000000000000016</v>
      </c>
      <c r="FD53" s="100">
        <f t="shared" si="132"/>
        <v>121.50668556312428</v>
      </c>
      <c r="FG53" s="72"/>
      <c r="FH53">
        <f t="shared" si="133"/>
        <v>-0.10605339244792618</v>
      </c>
      <c r="FI53">
        <f t="shared" si="134"/>
        <v>1.911199885199055</v>
      </c>
      <c r="FJ53" s="61"/>
      <c r="FK53">
        <v>651.53913926946859</v>
      </c>
      <c r="FL53">
        <v>47</v>
      </c>
      <c r="FM53" s="22">
        <f t="shared" si="135"/>
        <v>0.78333333333333333</v>
      </c>
      <c r="FN53" s="100">
        <f t="shared" si="136"/>
        <v>81.190701234855524</v>
      </c>
      <c r="FO53" s="100">
        <f t="shared" si="137"/>
        <v>0.62570882868811695</v>
      </c>
      <c r="FP53" s="100">
        <f t="shared" si="138"/>
        <v>0.662956384127248</v>
      </c>
      <c r="FQ53" s="100">
        <f t="shared" si="171"/>
        <v>0.80000000000000016</v>
      </c>
      <c r="FR53" s="100">
        <f t="shared" si="172"/>
        <v>134.69950939527268</v>
      </c>
      <c r="FU53" s="72"/>
      <c r="FV53">
        <f t="shared" si="141"/>
        <v>-0.10605339244792618</v>
      </c>
      <c r="FW53">
        <f t="shared" si="142"/>
        <v>1.9095062923736765</v>
      </c>
      <c r="FX53" s="61"/>
      <c r="FY53" s="49">
        <v>586.85816003528487</v>
      </c>
      <c r="FZ53">
        <v>47</v>
      </c>
      <c r="GA53" s="22">
        <f t="shared" si="143"/>
        <v>0.78333333333333333</v>
      </c>
      <c r="GB53" s="100">
        <f t="shared" si="144"/>
        <v>55.473401739177909</v>
      </c>
      <c r="GC53" s="100">
        <f t="shared" si="145"/>
        <v>0.58648723916834578</v>
      </c>
      <c r="GD53" s="100">
        <f t="shared" si="146"/>
        <v>0.6724152721295521</v>
      </c>
      <c r="GE53" s="100">
        <f t="shared" si="147"/>
        <v>0.80000000000000016</v>
      </c>
      <c r="GF53" s="100">
        <f t="shared" si="148"/>
        <v>83.654703852877589</v>
      </c>
      <c r="GI53" s="72"/>
      <c r="GJ53">
        <f t="shared" si="187"/>
        <v>-0.10605339244792618</v>
      </c>
      <c r="GK53">
        <f t="shared" si="188"/>
        <v>1.744084798495668</v>
      </c>
      <c r="GL53" s="61"/>
      <c r="GM53"/>
      <c r="GY53" s="61"/>
      <c r="GZ53"/>
      <c r="HK53" s="61"/>
      <c r="HL53"/>
      <c r="HW53" s="61"/>
      <c r="HX53"/>
      <c r="II53" s="61"/>
      <c r="IJ53"/>
      <c r="IU53" s="61"/>
      <c r="IV53"/>
      <c r="JA53"/>
      <c r="JB53"/>
      <c r="JC53"/>
    </row>
    <row r="54" spans="13:263" x14ac:dyDescent="0.25">
      <c r="M54" s="49">
        <v>205.02987587178606</v>
      </c>
      <c r="N54" s="49">
        <v>48</v>
      </c>
      <c r="O54" s="22">
        <f t="shared" si="61"/>
        <v>0.8</v>
      </c>
      <c r="P54" s="100">
        <f t="shared" si="62"/>
        <v>16.985326474342315</v>
      </c>
      <c r="Q54" s="100">
        <f t="shared" si="63"/>
        <v>0.172648196144609</v>
      </c>
      <c r="R54" s="100">
        <f t="shared" si="64"/>
        <v>0.35075230988833067</v>
      </c>
      <c r="S54" s="100">
        <f t="shared" si="65"/>
        <v>0.81666666666666676</v>
      </c>
      <c r="T54" s="100">
        <f t="shared" si="66"/>
        <v>28.576952878155211</v>
      </c>
      <c r="X54">
        <f t="shared" si="189"/>
        <v>-9.6910013008056392E-2</v>
      </c>
      <c r="Y54">
        <f t="shared" si="68"/>
        <v>1.2300738988447109</v>
      </c>
      <c r="Z54" s="61"/>
      <c r="AA54" s="49">
        <v>251.01792764661252</v>
      </c>
      <c r="AB54" s="49">
        <v>48</v>
      </c>
      <c r="AC54" s="22">
        <f t="shared" si="69"/>
        <v>0.8</v>
      </c>
      <c r="AD54" s="100">
        <f t="shared" si="70"/>
        <v>23.479368407689883</v>
      </c>
      <c r="AE54" s="100">
        <f t="shared" si="71"/>
        <v>0.143795753605299</v>
      </c>
      <c r="AF54" s="100">
        <f t="shared" si="72"/>
        <v>0.33422478973181724</v>
      </c>
      <c r="AG54" s="100">
        <f t="shared" si="73"/>
        <v>0.81666666666666676</v>
      </c>
      <c r="AH54" s="100">
        <f t="shared" si="74"/>
        <v>46.283100761283869</v>
      </c>
      <c r="AI54" s="88"/>
      <c r="AJ54" s="72"/>
      <c r="AL54">
        <f t="shared" si="173"/>
        <v>-9.6910013008056392E-2</v>
      </c>
      <c r="AM54">
        <f t="shared" si="174"/>
        <v>1.3706864102610818</v>
      </c>
      <c r="AN54" s="61"/>
      <c r="AO54" s="49">
        <v>220</v>
      </c>
      <c r="AP54" s="49">
        <v>48</v>
      </c>
      <c r="AQ54" s="22">
        <f t="shared" si="75"/>
        <v>0.8</v>
      </c>
      <c r="AR54" s="100">
        <f t="shared" si="76"/>
        <v>18.115942028985504</v>
      </c>
      <c r="AS54" s="100">
        <f t="shared" si="77"/>
        <v>0.12786995142716853</v>
      </c>
      <c r="AT54" s="100">
        <f t="shared" si="78"/>
        <v>0.27759320758968736</v>
      </c>
      <c r="AU54" s="100">
        <f t="shared" si="79"/>
        <v>0.81666666666666676</v>
      </c>
      <c r="AV54" s="100">
        <f t="shared" si="80"/>
        <v>27.179260108754313</v>
      </c>
      <c r="AY54" s="72"/>
      <c r="AZ54">
        <f t="shared" si="175"/>
        <v>-9.6910013008056392E-2</v>
      </c>
      <c r="BA54">
        <f t="shared" si="176"/>
        <v>1.258060922270801</v>
      </c>
      <c r="BB54" s="61"/>
      <c r="BC54" s="49">
        <v>490.27772741579849</v>
      </c>
      <c r="BD54" s="49">
        <v>48</v>
      </c>
      <c r="BE54" s="22">
        <f t="shared" si="81"/>
        <v>0.8</v>
      </c>
      <c r="BF54" s="100">
        <f t="shared" si="82"/>
        <v>46.871675661166201</v>
      </c>
      <c r="BG54" s="100">
        <f t="shared" si="83"/>
        <v>0.99654272252160225</v>
      </c>
      <c r="BH54" s="100">
        <f t="shared" si="84"/>
        <v>0.80336378021419064</v>
      </c>
      <c r="BI54" s="100">
        <f t="shared" si="85"/>
        <v>0.81666666666666676</v>
      </c>
      <c r="BJ54" s="100">
        <f t="shared" si="86"/>
        <v>69.209121358299456</v>
      </c>
      <c r="BK54" s="88"/>
      <c r="BL54" s="72"/>
      <c r="BN54">
        <f t="shared" si="177"/>
        <v>-9.6910013008056392E-2</v>
      </c>
      <c r="BO54">
        <f t="shared" si="178"/>
        <v>1.6709104798139949</v>
      </c>
      <c r="BP54" s="61"/>
      <c r="BQ54" s="49">
        <v>429.96540558514704</v>
      </c>
      <c r="BR54" s="49">
        <v>48</v>
      </c>
      <c r="BS54" s="22">
        <f t="shared" si="87"/>
        <v>0.8</v>
      </c>
      <c r="BT54" s="100">
        <f t="shared" si="88"/>
        <v>41.772603282342082</v>
      </c>
      <c r="BU54" s="100">
        <f t="shared" si="89"/>
        <v>0.81118594570471181</v>
      </c>
      <c r="BV54" s="100">
        <f t="shared" si="90"/>
        <v>0.68355217922277567</v>
      </c>
      <c r="BW54" s="100">
        <f t="shared" si="91"/>
        <v>0.81666666666666676</v>
      </c>
      <c r="BX54" s="100">
        <f t="shared" si="92"/>
        <v>59.753124007278601</v>
      </c>
      <c r="BY54" s="88"/>
      <c r="BZ54" s="72"/>
      <c r="CB54">
        <f t="shared" si="179"/>
        <v>-9.6910013008056392E-2</v>
      </c>
      <c r="CC54">
        <f t="shared" si="180"/>
        <v>1.6208915414831213</v>
      </c>
      <c r="CD54" s="61"/>
      <c r="CE54" s="49">
        <v>597.4428842994115</v>
      </c>
      <c r="CF54" s="49">
        <v>48</v>
      </c>
      <c r="CG54" s="22">
        <f t="shared" si="93"/>
        <v>0.8</v>
      </c>
      <c r="CH54" s="100">
        <f t="shared" si="94"/>
        <v>56.828962646191528</v>
      </c>
      <c r="CI54" s="100">
        <f t="shared" si="95"/>
        <v>0.73481004992384968</v>
      </c>
      <c r="CJ54" s="100">
        <f t="shared" si="96"/>
        <v>0.74290419880174119</v>
      </c>
      <c r="CK54" s="100">
        <f t="shared" si="97"/>
        <v>0.81666666666666676</v>
      </c>
      <c r="CL54" s="100">
        <f t="shared" si="98"/>
        <v>75.786504239556876</v>
      </c>
      <c r="CM54" s="88"/>
      <c r="CN54" s="72"/>
      <c r="CP54">
        <f t="shared" si="99"/>
        <v>-9.6910013008056392E-2</v>
      </c>
      <c r="CQ54">
        <f t="shared" si="190"/>
        <v>1.7545697285214743</v>
      </c>
      <c r="CR54" s="61"/>
      <c r="CS54" s="49">
        <v>560.17497266479154</v>
      </c>
      <c r="CT54" s="49">
        <v>48</v>
      </c>
      <c r="CU54" s="22">
        <f t="shared" si="101"/>
        <v>0.8</v>
      </c>
      <c r="CV54" s="100">
        <f t="shared" si="102"/>
        <v>53.400855354126932</v>
      </c>
      <c r="CW54" s="100">
        <f t="shared" si="103"/>
        <v>0.55103294626123434</v>
      </c>
      <c r="CX54" s="100">
        <f t="shared" si="104"/>
        <v>0.62065888617495701</v>
      </c>
      <c r="CY54" s="100">
        <f t="shared" si="105"/>
        <v>0.81666666666666676</v>
      </c>
      <c r="CZ54" s="100">
        <f t="shared" si="106"/>
        <v>88.664090721386458</v>
      </c>
      <c r="DA54"/>
      <c r="DB54"/>
      <c r="DD54">
        <f t="shared" si="181"/>
        <v>-9.6910013008056392E-2</v>
      </c>
      <c r="DE54">
        <f t="shared" si="182"/>
        <v>1.7275482134443301</v>
      </c>
      <c r="DF54" s="61"/>
      <c r="DG54" s="49">
        <v>746.71698119166945</v>
      </c>
      <c r="DH54" s="49">
        <v>48</v>
      </c>
      <c r="DI54" s="22">
        <f t="shared" si="107"/>
        <v>0.8</v>
      </c>
      <c r="DJ54" s="100">
        <f t="shared" si="108"/>
        <v>65.158549842205019</v>
      </c>
      <c r="DK54" s="100">
        <f t="shared" si="109"/>
        <v>0.46660255383834309</v>
      </c>
      <c r="DL54" s="100">
        <f t="shared" si="110"/>
        <v>0.54368837853945307</v>
      </c>
      <c r="DM54" s="100">
        <f t="shared" si="111"/>
        <v>0.81666666666666676</v>
      </c>
      <c r="DN54" s="100">
        <f t="shared" si="112"/>
        <v>105.99171957136451</v>
      </c>
      <c r="DQ54" s="72"/>
      <c r="DR54">
        <f t="shared" si="183"/>
        <v>-9.6910013008056392E-2</v>
      </c>
      <c r="DS54">
        <f t="shared" si="184"/>
        <v>1.8139714101586248</v>
      </c>
      <c r="DT54" s="61"/>
      <c r="DU54" s="49">
        <v>767.71104590203731</v>
      </c>
      <c r="DV54" s="49">
        <v>48</v>
      </c>
      <c r="DW54" s="22">
        <f t="shared" si="113"/>
        <v>0.8</v>
      </c>
      <c r="DX54" s="100">
        <f t="shared" si="114"/>
        <v>68.356428270148456</v>
      </c>
      <c r="DY54" s="100">
        <f t="shared" si="115"/>
        <v>0.4210044490789987</v>
      </c>
      <c r="DZ54" s="100">
        <f t="shared" si="116"/>
        <v>0.49123702243116724</v>
      </c>
      <c r="EA54" s="100">
        <f t="shared" si="117"/>
        <v>0.81666666666666676</v>
      </c>
      <c r="EB54" s="100">
        <f t="shared" si="118"/>
        <v>113.62077301081516</v>
      </c>
      <c r="EE54" s="72"/>
      <c r="EF54">
        <f t="shared" si="185"/>
        <v>-9.6910013008056392E-2</v>
      </c>
      <c r="EG54">
        <f t="shared" si="186"/>
        <v>1.8347793620783874</v>
      </c>
      <c r="EH54" s="61"/>
      <c r="EI54" s="49">
        <v>476.98480059641315</v>
      </c>
      <c r="EJ54">
        <v>48</v>
      </c>
      <c r="EK54" s="22">
        <f t="shared" si="119"/>
        <v>0.8</v>
      </c>
      <c r="EL54" s="100">
        <f t="shared" si="120"/>
        <v>59.51894192618083</v>
      </c>
      <c r="EM54" s="100">
        <f t="shared" si="121"/>
        <v>0.66212758886822032</v>
      </c>
      <c r="EN54" s="100">
        <f t="shared" si="122"/>
        <v>0.47011728592007296</v>
      </c>
      <c r="EO54" s="100">
        <f t="shared" si="123"/>
        <v>0.81666666666666676</v>
      </c>
      <c r="EP54" s="100">
        <f t="shared" si="124"/>
        <v>117.88627727750121</v>
      </c>
      <c r="ES54" s="72"/>
      <c r="ET54">
        <f t="shared" si="125"/>
        <v>-9.6910013008056392E-2</v>
      </c>
      <c r="EU54">
        <f t="shared" si="126"/>
        <v>1.7746552021126625</v>
      </c>
      <c r="EV54" s="61"/>
      <c r="EW54">
        <v>671.14864225445615</v>
      </c>
      <c r="EX54">
        <v>48</v>
      </c>
      <c r="EY54" s="22">
        <f t="shared" si="127"/>
        <v>0.8</v>
      </c>
      <c r="EZ54" s="100">
        <f t="shared" si="128"/>
        <v>83.435726731368632</v>
      </c>
      <c r="FA54" s="100">
        <f t="shared" si="129"/>
        <v>0.594509553660587</v>
      </c>
      <c r="FB54" s="100">
        <f t="shared" si="130"/>
        <v>0.61784814378865571</v>
      </c>
      <c r="FC54" s="100">
        <f t="shared" si="131"/>
        <v>0.81666666666666676</v>
      </c>
      <c r="FD54" s="100">
        <f t="shared" si="132"/>
        <v>128.87304768355224</v>
      </c>
      <c r="FG54" s="72"/>
      <c r="FH54">
        <f t="shared" si="133"/>
        <v>-9.6910013008056392E-2</v>
      </c>
      <c r="FI54">
        <f t="shared" si="134"/>
        <v>1.9213520530345993</v>
      </c>
      <c r="FJ54" s="61"/>
      <c r="FK54">
        <v>668.56581575788039</v>
      </c>
      <c r="FL54">
        <v>48</v>
      </c>
      <c r="FM54" s="22">
        <f t="shared" si="135"/>
        <v>0.8</v>
      </c>
      <c r="FN54" s="100">
        <f t="shared" si="136"/>
        <v>83.312458348853596</v>
      </c>
      <c r="FO54" s="100">
        <f t="shared" si="137"/>
        <v>0.63902178248999186</v>
      </c>
      <c r="FP54" s="100">
        <f t="shared" si="138"/>
        <v>0.67404029043446534</v>
      </c>
      <c r="FQ54" s="100">
        <f t="shared" si="171"/>
        <v>0.81666666666666676</v>
      </c>
      <c r="FR54" s="100">
        <f t="shared" si="172"/>
        <v>140.15152993578343</v>
      </c>
      <c r="FU54" s="72"/>
      <c r="FV54">
        <f t="shared" si="141"/>
        <v>-9.6910013008056392E-2</v>
      </c>
      <c r="FW54">
        <f t="shared" si="142"/>
        <v>1.9207099496372435</v>
      </c>
      <c r="FX54" s="61"/>
      <c r="FY54" s="49">
        <v>602.86586401951797</v>
      </c>
      <c r="FZ54">
        <v>48</v>
      </c>
      <c r="GA54" s="22">
        <f t="shared" si="143"/>
        <v>0.8</v>
      </c>
      <c r="GB54" s="100">
        <f t="shared" si="144"/>
        <v>56.986547256291978</v>
      </c>
      <c r="GC54" s="100">
        <f t="shared" si="145"/>
        <v>0.59896569106554465</v>
      </c>
      <c r="GD54" s="100">
        <f t="shared" si="146"/>
        <v>0.68290759777577881</v>
      </c>
      <c r="GE54" s="100">
        <f t="shared" si="147"/>
        <v>0.81666666666666676</v>
      </c>
      <c r="GF54" s="100">
        <f t="shared" si="148"/>
        <v>80.820687675409189</v>
      </c>
      <c r="GI54" s="72"/>
      <c r="GJ54">
        <f t="shared" si="187"/>
        <v>-9.6910013008056392E-2</v>
      </c>
      <c r="GK54">
        <f t="shared" si="188"/>
        <v>1.7557723444108275</v>
      </c>
      <c r="GL54" s="61"/>
      <c r="GM54"/>
      <c r="GY54" s="61"/>
      <c r="GZ54"/>
      <c r="HK54" s="61"/>
      <c r="HL54"/>
      <c r="HW54" s="61"/>
      <c r="HX54"/>
      <c r="II54" s="61"/>
      <c r="IJ54"/>
      <c r="IU54" s="61"/>
      <c r="IV54"/>
      <c r="JA54"/>
      <c r="JB54"/>
      <c r="JC54"/>
    </row>
    <row r="55" spans="13:263" x14ac:dyDescent="0.25">
      <c r="M55" s="49">
        <v>209.52147861257566</v>
      </c>
      <c r="N55" s="49">
        <v>49</v>
      </c>
      <c r="O55" s="22">
        <f t="shared" si="61"/>
        <v>0.81666666666666665</v>
      </c>
      <c r="P55" s="100">
        <f t="shared" si="62"/>
        <v>17.357425119093339</v>
      </c>
      <c r="Q55" s="100">
        <f t="shared" si="63"/>
        <v>0.17624503356428833</v>
      </c>
      <c r="R55" s="100">
        <f t="shared" si="64"/>
        <v>0.35128022146289434</v>
      </c>
      <c r="S55" s="100">
        <f t="shared" si="65"/>
        <v>0.83333333333333337</v>
      </c>
      <c r="T55" s="100">
        <f t="shared" si="66"/>
        <v>33.532932814331716</v>
      </c>
      <c r="X55">
        <f t="shared" si="189"/>
        <v>-8.795517035512998E-2</v>
      </c>
      <c r="Y55">
        <f t="shared" si="68"/>
        <v>1.2394853003618498</v>
      </c>
      <c r="Z55" s="61"/>
      <c r="AA55" s="49">
        <v>259.01737393464555</v>
      </c>
      <c r="AB55" s="49">
        <v>49</v>
      </c>
      <c r="AC55" s="22">
        <f t="shared" si="69"/>
        <v>0.81666666666666665</v>
      </c>
      <c r="AD55" s="100">
        <f t="shared" si="70"/>
        <v>24.227609572036812</v>
      </c>
      <c r="AE55" s="100">
        <f t="shared" si="71"/>
        <v>0.14679149847207607</v>
      </c>
      <c r="AF55" s="100">
        <f t="shared" si="72"/>
        <v>0.33514273702409908</v>
      </c>
      <c r="AG55" s="100">
        <f t="shared" si="73"/>
        <v>0.83333333333333337</v>
      </c>
      <c r="AH55" s="100">
        <f t="shared" si="74"/>
        <v>49.089686157127993</v>
      </c>
      <c r="AI55" s="88"/>
      <c r="AJ55" s="72"/>
      <c r="AL55">
        <f t="shared" si="173"/>
        <v>-8.795517035512998E-2</v>
      </c>
      <c r="AM55">
        <f t="shared" si="174"/>
        <v>1.384310566391453</v>
      </c>
      <c r="AN55" s="61"/>
      <c r="AO55" s="49">
        <v>225.00222221124838</v>
      </c>
      <c r="AP55" s="49">
        <v>49</v>
      </c>
      <c r="AQ55" s="22">
        <f t="shared" si="75"/>
        <v>0.81666666666666665</v>
      </c>
      <c r="AR55" s="100">
        <f t="shared" si="76"/>
        <v>18.527850972599502</v>
      </c>
      <c r="AS55" s="100">
        <f t="shared" si="77"/>
        <v>0.13053390874856788</v>
      </c>
      <c r="AT55" s="100">
        <f t="shared" si="78"/>
        <v>0.2780303968342091</v>
      </c>
      <c r="AU55" s="100">
        <f t="shared" si="79"/>
        <v>0.83333333333333337</v>
      </c>
      <c r="AV55" s="100">
        <f t="shared" si="80"/>
        <v>30.879157713880446</v>
      </c>
      <c r="AY55" s="72"/>
      <c r="AZ55">
        <f t="shared" si="175"/>
        <v>-8.795517035512998E-2</v>
      </c>
      <c r="BA55">
        <f t="shared" si="176"/>
        <v>1.2678250488458105</v>
      </c>
      <c r="BB55" s="61"/>
      <c r="BC55" s="49">
        <v>502.32260550367431</v>
      </c>
      <c r="BD55" s="49">
        <v>49</v>
      </c>
      <c r="BE55" s="22">
        <f t="shared" si="81"/>
        <v>0.81666666666666665</v>
      </c>
      <c r="BF55" s="100">
        <f t="shared" si="82"/>
        <v>48.023193642798688</v>
      </c>
      <c r="BG55" s="100">
        <f t="shared" si="83"/>
        <v>1.0173040292408022</v>
      </c>
      <c r="BH55" s="100">
        <f t="shared" si="84"/>
        <v>0.8149570216802714</v>
      </c>
      <c r="BI55" s="100">
        <f t="shared" si="85"/>
        <v>0.83333333333333337</v>
      </c>
      <c r="BJ55" s="100">
        <f t="shared" si="86"/>
        <v>70.600943107953725</v>
      </c>
      <c r="BK55" s="88"/>
      <c r="BL55" s="72"/>
      <c r="BN55">
        <f t="shared" si="177"/>
        <v>-8.795517035512998E-2</v>
      </c>
      <c r="BO55">
        <f t="shared" si="178"/>
        <v>1.681451038172592</v>
      </c>
      <c r="BP55" s="61"/>
      <c r="BQ55" s="49">
        <v>439.95482722661427</v>
      </c>
      <c r="BR55" s="49">
        <v>49</v>
      </c>
      <c r="BS55" s="22">
        <f t="shared" si="87"/>
        <v>0.81666666666666665</v>
      </c>
      <c r="BT55" s="100">
        <f t="shared" si="88"/>
        <v>42.743109611057442</v>
      </c>
      <c r="BU55" s="100">
        <f t="shared" si="89"/>
        <v>0.82808565290689329</v>
      </c>
      <c r="BV55" s="100">
        <f t="shared" si="90"/>
        <v>0.69195688641888309</v>
      </c>
      <c r="BW55" s="100">
        <f t="shared" si="91"/>
        <v>0.83333333333333337</v>
      </c>
      <c r="BX55" s="100">
        <f t="shared" si="92"/>
        <v>62.666133101247198</v>
      </c>
      <c r="BY55" s="88"/>
      <c r="BZ55" s="72"/>
      <c r="CB55">
        <f t="shared" si="179"/>
        <v>-8.795517035512998E-2</v>
      </c>
      <c r="CC55">
        <f t="shared" si="180"/>
        <v>1.6308661144073013</v>
      </c>
      <c r="CD55" s="61"/>
      <c r="CE55" s="49">
        <v>609.01334139737855</v>
      </c>
      <c r="CF55" s="49">
        <v>49</v>
      </c>
      <c r="CG55" s="22">
        <f t="shared" si="93"/>
        <v>0.81666666666666665</v>
      </c>
      <c r="CH55" s="100">
        <f t="shared" si="94"/>
        <v>57.92954831136484</v>
      </c>
      <c r="CI55" s="100">
        <f t="shared" si="95"/>
        <v>0.75011859263059644</v>
      </c>
      <c r="CJ55" s="100">
        <f t="shared" si="96"/>
        <v>0.7516809328399916</v>
      </c>
      <c r="CK55" s="100">
        <f t="shared" si="97"/>
        <v>0.83333333333333337</v>
      </c>
      <c r="CL55" s="100">
        <f t="shared" si="98"/>
        <v>79.836684911772352</v>
      </c>
      <c r="CM55" s="88"/>
      <c r="CN55" s="72"/>
      <c r="CP55">
        <f t="shared" si="99"/>
        <v>-8.795517035512998E-2</v>
      </c>
      <c r="CQ55">
        <f t="shared" si="190"/>
        <v>1.7629001422286177</v>
      </c>
      <c r="CR55" s="61"/>
      <c r="CS55" s="49">
        <v>576.1356177151348</v>
      </c>
      <c r="CT55" s="49">
        <v>49</v>
      </c>
      <c r="CU55" s="22">
        <f t="shared" si="101"/>
        <v>0.81666666666666665</v>
      </c>
      <c r="CV55" s="100">
        <f t="shared" si="102"/>
        <v>54.922365845103414</v>
      </c>
      <c r="CW55" s="100">
        <f t="shared" si="103"/>
        <v>0.56251279930834341</v>
      </c>
      <c r="CX55" s="100">
        <f t="shared" si="104"/>
        <v>0.62848819142064904</v>
      </c>
      <c r="CY55" s="100">
        <f t="shared" si="105"/>
        <v>0.83333333333333337</v>
      </c>
      <c r="CZ55" s="100">
        <f t="shared" si="106"/>
        <v>88.870978499450658</v>
      </c>
      <c r="DA55"/>
      <c r="DB55"/>
      <c r="DD55">
        <f t="shared" si="181"/>
        <v>-8.795517035512998E-2</v>
      </c>
      <c r="DE55">
        <f t="shared" si="182"/>
        <v>1.7397492367100802</v>
      </c>
      <c r="DF55" s="61"/>
      <c r="DG55" s="49">
        <v>766.6884960660359</v>
      </c>
      <c r="DH55" s="49">
        <v>49</v>
      </c>
      <c r="DI55" s="22">
        <f t="shared" si="107"/>
        <v>0.81666666666666665</v>
      </c>
      <c r="DJ55" s="100">
        <f t="shared" si="108"/>
        <v>66.901264927228269</v>
      </c>
      <c r="DK55" s="100">
        <f t="shared" si="109"/>
        <v>0.47632344037664187</v>
      </c>
      <c r="DL55" s="100">
        <f t="shared" si="110"/>
        <v>0.55103021623163784</v>
      </c>
      <c r="DM55" s="100">
        <f t="shared" si="111"/>
        <v>0.83333333333333337</v>
      </c>
      <c r="DN55" s="100">
        <f t="shared" si="112"/>
        <v>109.92201628198305</v>
      </c>
      <c r="DQ55" s="72"/>
      <c r="DR55">
        <f t="shared" si="183"/>
        <v>-8.795517035512998E-2</v>
      </c>
      <c r="DS55">
        <f t="shared" si="184"/>
        <v>1.8254343292135902</v>
      </c>
      <c r="DT55" s="61"/>
      <c r="DU55" s="49">
        <v>789.20529648501474</v>
      </c>
      <c r="DV55" s="49">
        <v>49</v>
      </c>
      <c r="DW55" s="22">
        <f t="shared" si="113"/>
        <v>0.81666666666666665</v>
      </c>
      <c r="DX55" s="100">
        <f t="shared" si="114"/>
        <v>70.270260572078598</v>
      </c>
      <c r="DY55" s="100">
        <f t="shared" si="115"/>
        <v>0.42977537510147784</v>
      </c>
      <c r="DZ55" s="100">
        <f t="shared" si="116"/>
        <v>0.4984727120512335</v>
      </c>
      <c r="EA55" s="100">
        <f t="shared" si="117"/>
        <v>0.83333333333333337</v>
      </c>
      <c r="EB55" s="100">
        <f t="shared" si="118"/>
        <v>116.28949096608682</v>
      </c>
      <c r="EE55" s="72"/>
      <c r="EF55">
        <f t="shared" si="185"/>
        <v>-8.795517035512998E-2</v>
      </c>
      <c r="EG55">
        <f t="shared" si="186"/>
        <v>1.8467715639656528</v>
      </c>
      <c r="EH55" s="61"/>
      <c r="EI55" s="49">
        <v>492.4916242942615</v>
      </c>
      <c r="EJ55">
        <v>49</v>
      </c>
      <c r="EK55" s="22">
        <f t="shared" si="119"/>
        <v>0.81666666666666665</v>
      </c>
      <c r="EL55" s="100">
        <f t="shared" si="120"/>
        <v>61.453908696563701</v>
      </c>
      <c r="EM55" s="100">
        <f t="shared" si="121"/>
        <v>0.67592191363630816</v>
      </c>
      <c r="EN55" s="100">
        <f t="shared" si="122"/>
        <v>0.47955307597268082</v>
      </c>
      <c r="EO55" s="100">
        <f t="shared" si="123"/>
        <v>0.83333333333333337</v>
      </c>
      <c r="EP55" s="100">
        <f t="shared" si="124"/>
        <v>123.49749453645845</v>
      </c>
      <c r="ES55" s="72"/>
      <c r="ET55">
        <f t="shared" si="125"/>
        <v>-8.795517035512998E-2</v>
      </c>
      <c r="EU55">
        <f t="shared" si="126"/>
        <v>1.7885495108410807</v>
      </c>
      <c r="EV55" s="61"/>
      <c r="EW55">
        <v>688.22125802680637</v>
      </c>
      <c r="EX55">
        <v>49</v>
      </c>
      <c r="EY55" s="22">
        <f t="shared" si="127"/>
        <v>0.81666666666666665</v>
      </c>
      <c r="EZ55" s="100">
        <f t="shared" si="128"/>
        <v>85.558156867540177</v>
      </c>
      <c r="FA55" s="100">
        <f t="shared" si="129"/>
        <v>0.60689516936184917</v>
      </c>
      <c r="FB55" s="100">
        <f t="shared" si="130"/>
        <v>0.62781898146802995</v>
      </c>
      <c r="FC55" s="100">
        <f t="shared" si="131"/>
        <v>0.83333333333333337</v>
      </c>
      <c r="FD55" s="100">
        <f t="shared" si="132"/>
        <v>138.0200896121838</v>
      </c>
      <c r="FG55" s="72"/>
      <c r="FH55">
        <f t="shared" si="133"/>
        <v>-8.795517035512998E-2</v>
      </c>
      <c r="FI55">
        <f t="shared" si="134"/>
        <v>1.9322614202323725</v>
      </c>
      <c r="FJ55" s="61"/>
      <c r="FK55">
        <v>687.57036003597477</v>
      </c>
      <c r="FL55">
        <v>49</v>
      </c>
      <c r="FM55" s="22">
        <f t="shared" si="135"/>
        <v>0.81666666666666665</v>
      </c>
      <c r="FN55" s="100">
        <f t="shared" si="136"/>
        <v>85.680684881364613</v>
      </c>
      <c r="FO55" s="100">
        <f t="shared" si="137"/>
        <v>0.65233473629186667</v>
      </c>
      <c r="FP55" s="100">
        <f t="shared" si="138"/>
        <v>0.68641173522776511</v>
      </c>
      <c r="FQ55" s="100">
        <f t="shared" si="171"/>
        <v>0.83333333333333337</v>
      </c>
      <c r="FR55" s="100">
        <f t="shared" si="172"/>
        <v>143.96249964041263</v>
      </c>
      <c r="FU55" s="72"/>
      <c r="FV55">
        <f t="shared" si="141"/>
        <v>-8.795517035512998E-2</v>
      </c>
      <c r="FW55">
        <f t="shared" si="142"/>
        <v>1.9328829293341707</v>
      </c>
      <c r="FX55" s="61"/>
      <c r="FY55" s="49">
        <v>616.35785060304056</v>
      </c>
      <c r="FZ55">
        <v>49</v>
      </c>
      <c r="GA55" s="22">
        <f t="shared" si="143"/>
        <v>0.81666666666666665</v>
      </c>
      <c r="GB55" s="100">
        <f t="shared" si="144"/>
        <v>58.261891867607162</v>
      </c>
      <c r="GC55" s="100">
        <f t="shared" si="145"/>
        <v>0.61144414296274341</v>
      </c>
      <c r="GD55" s="100">
        <f t="shared" si="146"/>
        <v>0.6917509844968398</v>
      </c>
      <c r="GE55" s="100">
        <f t="shared" si="147"/>
        <v>0.83333333333333337</v>
      </c>
      <c r="GF55" s="100">
        <f t="shared" si="148"/>
        <v>89.470395242589916</v>
      </c>
      <c r="GI55" s="72"/>
      <c r="GJ55">
        <f t="shared" si="187"/>
        <v>-8.795517035512998E-2</v>
      </c>
      <c r="GK55">
        <f t="shared" si="188"/>
        <v>1.7653845828375168</v>
      </c>
      <c r="GL55" s="61"/>
      <c r="GM55"/>
      <c r="GY55" s="61"/>
      <c r="GZ55"/>
      <c r="HK55" s="61"/>
      <c r="HL55"/>
      <c r="HW55" s="61"/>
      <c r="HX55"/>
      <c r="II55" s="61"/>
      <c r="IJ55"/>
      <c r="IU55" s="61"/>
      <c r="IV55"/>
      <c r="JA55"/>
      <c r="JB55"/>
      <c r="JC55"/>
    </row>
    <row r="56" spans="13:263" x14ac:dyDescent="0.25">
      <c r="M56" s="49">
        <v>216.52828914485977</v>
      </c>
      <c r="N56" s="49">
        <v>50</v>
      </c>
      <c r="O56" s="22">
        <f t="shared" si="61"/>
        <v>0.83333333333333337</v>
      </c>
      <c r="P56" s="100">
        <f t="shared" si="62"/>
        <v>17.937891570280822</v>
      </c>
      <c r="Q56" s="100">
        <f t="shared" si="63"/>
        <v>0.1798418709839677</v>
      </c>
      <c r="R56" s="100">
        <f t="shared" si="64"/>
        <v>0.35210375297140811</v>
      </c>
      <c r="S56" s="100">
        <f t="shared" si="65"/>
        <v>0.85</v>
      </c>
      <c r="T56" s="100">
        <f t="shared" si="66"/>
        <v>33.514946757608158</v>
      </c>
      <c r="X56">
        <f t="shared" si="189"/>
        <v>-7.9181246047624804E-2</v>
      </c>
      <c r="Y56">
        <f t="shared" si="68"/>
        <v>1.2537713944937399</v>
      </c>
      <c r="Z56" s="61"/>
      <c r="AA56" s="49">
        <v>267.51168198790873</v>
      </c>
      <c r="AB56" s="49">
        <v>50</v>
      </c>
      <c r="AC56" s="22">
        <f t="shared" si="69"/>
        <v>0.83333333333333337</v>
      </c>
      <c r="AD56" s="100">
        <f t="shared" si="70"/>
        <v>25.022138433066011</v>
      </c>
      <c r="AE56" s="100">
        <f t="shared" si="71"/>
        <v>0.14978724333885313</v>
      </c>
      <c r="AF56" s="100">
        <f t="shared" si="72"/>
        <v>0.33611747037395179</v>
      </c>
      <c r="AG56" s="100">
        <f t="shared" si="73"/>
        <v>0.85</v>
      </c>
      <c r="AH56" s="100">
        <f t="shared" si="74"/>
        <v>51.940136453748217</v>
      </c>
      <c r="AI56" s="88"/>
      <c r="AJ56" s="72"/>
      <c r="AL56">
        <f t="shared" si="173"/>
        <v>-7.9181246047624804E-2</v>
      </c>
      <c r="AM56">
        <f t="shared" si="174"/>
        <v>1.3983244224635094</v>
      </c>
      <c r="AN56" s="61"/>
      <c r="AO56" s="49">
        <v>231.00216449202375</v>
      </c>
      <c r="AP56" s="49">
        <v>50</v>
      </c>
      <c r="AQ56" s="22">
        <f t="shared" si="75"/>
        <v>0.83333333333333337</v>
      </c>
      <c r="AR56" s="100">
        <f t="shared" si="76"/>
        <v>19.021917365943981</v>
      </c>
      <c r="AS56" s="100">
        <f t="shared" si="77"/>
        <v>0.13319786606996722</v>
      </c>
      <c r="AT56" s="100">
        <f t="shared" si="78"/>
        <v>0.27855478582016979</v>
      </c>
      <c r="AU56" s="100">
        <f t="shared" si="79"/>
        <v>0.85</v>
      </c>
      <c r="AV56" s="100">
        <f t="shared" si="80"/>
        <v>35.819842291023008</v>
      </c>
      <c r="AY56" s="72"/>
      <c r="AZ56">
        <f t="shared" si="175"/>
        <v>-7.9181246047624804E-2</v>
      </c>
      <c r="BA56">
        <f t="shared" si="176"/>
        <v>1.2792542907023754</v>
      </c>
      <c r="BB56" s="61"/>
      <c r="BC56" s="49">
        <v>514.40864106272556</v>
      </c>
      <c r="BD56" s="49">
        <v>50</v>
      </c>
      <c r="BE56" s="22">
        <f t="shared" si="81"/>
        <v>0.83333333333333337</v>
      </c>
      <c r="BF56" s="100">
        <f t="shared" si="82"/>
        <v>49.178646373109515</v>
      </c>
      <c r="BG56" s="100">
        <f t="shared" si="83"/>
        <v>1.0380653359600025</v>
      </c>
      <c r="BH56" s="100">
        <f t="shared" si="84"/>
        <v>0.82658987737058809</v>
      </c>
      <c r="BI56" s="100">
        <f t="shared" si="85"/>
        <v>0.85</v>
      </c>
      <c r="BJ56" s="100">
        <f t="shared" si="86"/>
        <v>70.384038375720564</v>
      </c>
      <c r="BK56" s="88"/>
      <c r="BL56" s="72"/>
      <c r="BN56">
        <f t="shared" si="177"/>
        <v>-7.9181246047624804E-2</v>
      </c>
      <c r="BO56">
        <f t="shared" si="178"/>
        <v>1.691776570747157</v>
      </c>
      <c r="BP56" s="61"/>
      <c r="BQ56" s="49">
        <v>450.46670243204437</v>
      </c>
      <c r="BR56" s="49">
        <v>50</v>
      </c>
      <c r="BS56" s="22">
        <f t="shared" si="87"/>
        <v>0.83333333333333337</v>
      </c>
      <c r="BT56" s="100">
        <f t="shared" si="88"/>
        <v>43.764374082584702</v>
      </c>
      <c r="BU56" s="100">
        <f t="shared" si="89"/>
        <v>0.84498536010907477</v>
      </c>
      <c r="BV56" s="100">
        <f t="shared" si="90"/>
        <v>0.70080116553279226</v>
      </c>
      <c r="BW56" s="100">
        <f t="shared" si="91"/>
        <v>0.85</v>
      </c>
      <c r="BX56" s="100">
        <f t="shared" si="92"/>
        <v>64.187453916860392</v>
      </c>
      <c r="BY56" s="88"/>
      <c r="BZ56" s="72"/>
      <c r="CB56">
        <f t="shared" si="179"/>
        <v>-7.9181246047624804E-2</v>
      </c>
      <c r="CC56">
        <f t="shared" si="180"/>
        <v>1.6411207215748229</v>
      </c>
      <c r="CD56" s="61"/>
      <c r="CE56" s="49">
        <v>624.00100160176021</v>
      </c>
      <c r="CF56" s="49">
        <v>50</v>
      </c>
      <c r="CG56" s="22">
        <f t="shared" si="93"/>
        <v>0.83333333333333337</v>
      </c>
      <c r="CH56" s="100">
        <f t="shared" si="94"/>
        <v>59.355179454176756</v>
      </c>
      <c r="CI56" s="100">
        <f t="shared" si="95"/>
        <v>0.76542713533734341</v>
      </c>
      <c r="CJ56" s="100">
        <f t="shared" si="96"/>
        <v>0.7630497756052993</v>
      </c>
      <c r="CK56" s="100">
        <f t="shared" si="97"/>
        <v>0.85</v>
      </c>
      <c r="CL56" s="100">
        <f t="shared" si="98"/>
        <v>79.894934149557542</v>
      </c>
      <c r="CM56" s="88"/>
      <c r="CN56" s="72"/>
      <c r="CP56">
        <f t="shared" si="99"/>
        <v>-7.9181246047624804E-2</v>
      </c>
      <c r="CQ56">
        <f t="shared" si="190"/>
        <v>1.7734586223676345</v>
      </c>
      <c r="CR56" s="61"/>
      <c r="CS56" s="49">
        <v>591.17784972036964</v>
      </c>
      <c r="CT56" s="49">
        <v>50</v>
      </c>
      <c r="CU56" s="22">
        <f t="shared" si="101"/>
        <v>0.83333333333333337</v>
      </c>
      <c r="CV56" s="100">
        <f t="shared" si="102"/>
        <v>56.356325044839814</v>
      </c>
      <c r="CW56" s="100">
        <f t="shared" si="103"/>
        <v>0.57399265235545249</v>
      </c>
      <c r="CX56" s="100">
        <f t="shared" si="104"/>
        <v>0.63586698003314102</v>
      </c>
      <c r="CY56" s="100">
        <f t="shared" si="105"/>
        <v>0.85</v>
      </c>
      <c r="CZ56" s="100">
        <f t="shared" si="106"/>
        <v>91.558448422606716</v>
      </c>
      <c r="DA56"/>
      <c r="DB56" s="72"/>
      <c r="DD56">
        <f t="shared" si="181"/>
        <v>-7.9181246047624804E-2</v>
      </c>
      <c r="DE56">
        <f t="shared" si="182"/>
        <v>1.7509426653318612</v>
      </c>
      <c r="DF56" s="61"/>
      <c r="DG56" s="49">
        <v>787.20581806793075</v>
      </c>
      <c r="DH56" s="49">
        <v>50</v>
      </c>
      <c r="DI56" s="22">
        <f t="shared" si="107"/>
        <v>0.83333333333333337</v>
      </c>
      <c r="DJ56" s="100">
        <f t="shared" si="108"/>
        <v>68.691607161250502</v>
      </c>
      <c r="DK56" s="100">
        <f t="shared" si="109"/>
        <v>0.48604432691494071</v>
      </c>
      <c r="DL56" s="100">
        <f t="shared" si="110"/>
        <v>0.55857270106384949</v>
      </c>
      <c r="DM56" s="100">
        <f t="shared" si="111"/>
        <v>0.85</v>
      </c>
      <c r="DN56" s="100">
        <f t="shared" si="112"/>
        <v>108.64058683295684</v>
      </c>
      <c r="DP56" s="72"/>
      <c r="DQ56" s="72"/>
      <c r="DR56">
        <f t="shared" si="183"/>
        <v>-7.9181246047624804E-2</v>
      </c>
      <c r="DS56">
        <f t="shared" si="184"/>
        <v>1.8369036775803544</v>
      </c>
      <c r="DT56" s="61"/>
      <c r="DU56" s="49">
        <v>810.24687595818602</v>
      </c>
      <c r="DV56" s="49">
        <v>50</v>
      </c>
      <c r="DW56" s="22">
        <f t="shared" si="113"/>
        <v>0.83333333333333337</v>
      </c>
      <c r="DX56" s="100">
        <f t="shared" si="114"/>
        <v>72.14378737050896</v>
      </c>
      <c r="DY56" s="100">
        <f t="shared" si="115"/>
        <v>0.43854630112395698</v>
      </c>
      <c r="DZ56" s="100">
        <f t="shared" si="116"/>
        <v>0.50555601730982214</v>
      </c>
      <c r="EA56" s="100">
        <f t="shared" si="117"/>
        <v>0.85</v>
      </c>
      <c r="EB56" s="100">
        <f t="shared" si="118"/>
        <v>120.13746831161743</v>
      </c>
      <c r="EE56" s="72"/>
      <c r="EF56">
        <f t="shared" si="185"/>
        <v>-7.9181246047624804E-2</v>
      </c>
      <c r="EG56">
        <f t="shared" si="186"/>
        <v>1.8581989379676138</v>
      </c>
      <c r="EH56" s="61"/>
      <c r="EI56" s="49">
        <v>508.47615479980965</v>
      </c>
      <c r="EJ56">
        <v>50</v>
      </c>
      <c r="EK56" s="22">
        <f t="shared" si="119"/>
        <v>0.83333333333333337</v>
      </c>
      <c r="EL56" s="100">
        <f t="shared" si="120"/>
        <v>63.448484502097536</v>
      </c>
      <c r="EM56" s="100">
        <f t="shared" si="121"/>
        <v>0.68971623840439611</v>
      </c>
      <c r="EN56" s="100">
        <f t="shared" si="122"/>
        <v>0.48927954716231498</v>
      </c>
      <c r="EO56" s="100">
        <f t="shared" si="123"/>
        <v>0.85</v>
      </c>
      <c r="EP56" s="100">
        <f t="shared" si="124"/>
        <v>121.79114135859759</v>
      </c>
      <c r="ES56" s="72"/>
      <c r="ET56">
        <f t="shared" si="125"/>
        <v>-7.9181246047624804E-2</v>
      </c>
      <c r="EU56">
        <f t="shared" si="126"/>
        <v>1.8024212532197432</v>
      </c>
      <c r="EV56" s="61"/>
      <c r="EW56">
        <v>705.703372529847</v>
      </c>
      <c r="EX56">
        <v>50</v>
      </c>
      <c r="EY56" s="22">
        <f t="shared" si="127"/>
        <v>0.83333333333333337</v>
      </c>
      <c r="EZ56" s="100">
        <f t="shared" si="128"/>
        <v>87.731494987487039</v>
      </c>
      <c r="FA56" s="100">
        <f t="shared" si="129"/>
        <v>0.61928078506311146</v>
      </c>
      <c r="FB56" s="100">
        <f t="shared" si="130"/>
        <v>0.63802897672161951</v>
      </c>
      <c r="FC56" s="100">
        <f t="shared" si="131"/>
        <v>0.85</v>
      </c>
      <c r="FD56" s="100">
        <f t="shared" si="132"/>
        <v>151.22862286643925</v>
      </c>
      <c r="FG56" s="72"/>
      <c r="FH56">
        <f t="shared" si="133"/>
        <v>-7.9181246047624804E-2</v>
      </c>
      <c r="FI56">
        <f t="shared" si="134"/>
        <v>1.9431555300115233</v>
      </c>
      <c r="FJ56" s="61"/>
      <c r="FK56">
        <v>706.05541567216949</v>
      </c>
      <c r="FL56">
        <v>50</v>
      </c>
      <c r="FM56" s="22">
        <f t="shared" si="135"/>
        <v>0.83333333333333337</v>
      </c>
      <c r="FN56" s="100">
        <f t="shared" si="136"/>
        <v>87.98417601337971</v>
      </c>
      <c r="FO56" s="100">
        <f t="shared" si="137"/>
        <v>0.66564769009374147</v>
      </c>
      <c r="FP56" s="100">
        <f t="shared" si="138"/>
        <v>0.69844500695256262</v>
      </c>
      <c r="FQ56" s="100">
        <f t="shared" si="171"/>
        <v>0.85</v>
      </c>
      <c r="FR56" s="100">
        <f t="shared" si="172"/>
        <v>146.05624029847039</v>
      </c>
      <c r="FU56" s="72"/>
      <c r="FV56">
        <f t="shared" si="141"/>
        <v>-7.9181246047624804E-2</v>
      </c>
      <c r="FW56">
        <f t="shared" si="142"/>
        <v>1.9444045711498956</v>
      </c>
      <c r="FX56" s="61"/>
      <c r="FY56" s="49">
        <v>631.36617742796454</v>
      </c>
      <c r="FZ56">
        <v>50</v>
      </c>
      <c r="GA56" s="22">
        <f t="shared" si="143"/>
        <v>0.83333333333333337</v>
      </c>
      <c r="GB56" s="100">
        <f t="shared" si="144"/>
        <v>59.680570178805617</v>
      </c>
      <c r="GC56" s="100">
        <f t="shared" si="145"/>
        <v>0.62392259485994228</v>
      </c>
      <c r="GD56" s="100">
        <f t="shared" si="146"/>
        <v>0.70158826363488536</v>
      </c>
      <c r="GE56" s="100">
        <f t="shared" si="147"/>
        <v>0.85</v>
      </c>
      <c r="GF56" s="100">
        <f t="shared" si="148"/>
        <v>92.25465606836552</v>
      </c>
      <c r="GI56" s="72"/>
      <c r="GJ56">
        <f t="shared" si="187"/>
        <v>-7.9181246047624804E-2</v>
      </c>
      <c r="GK56">
        <f t="shared" si="188"/>
        <v>1.7758329636657868</v>
      </c>
      <c r="GL56" s="61"/>
      <c r="GM56"/>
      <c r="GY56" s="61"/>
      <c r="GZ56"/>
      <c r="HK56" s="61"/>
      <c r="HL56"/>
      <c r="HW56" s="61"/>
      <c r="HX56"/>
      <c r="II56" s="61"/>
      <c r="IJ56"/>
      <c r="IU56" s="61"/>
      <c r="IV56"/>
      <c r="JA56"/>
      <c r="JB56"/>
      <c r="JC56"/>
    </row>
    <row r="57" spans="13:263" x14ac:dyDescent="0.25">
      <c r="M57" s="49">
        <v>223.01401301263559</v>
      </c>
      <c r="N57" s="49">
        <v>51</v>
      </c>
      <c r="O57" s="22">
        <f t="shared" si="61"/>
        <v>0.85</v>
      </c>
      <c r="P57" s="100">
        <f t="shared" si="62"/>
        <v>18.475189546237729</v>
      </c>
      <c r="Q57" s="100">
        <f t="shared" si="63"/>
        <v>0.18343870840364704</v>
      </c>
      <c r="R57" s="100">
        <f t="shared" si="64"/>
        <v>0.35286603959754465</v>
      </c>
      <c r="S57" s="100">
        <f t="shared" si="65"/>
        <v>0.8666666666666667</v>
      </c>
      <c r="T57" s="100">
        <f t="shared" si="66"/>
        <v>31.064343267172603</v>
      </c>
      <c r="X57">
        <f t="shared" si="189"/>
        <v>-7.0581074285707285E-2</v>
      </c>
      <c r="Y57">
        <f t="shared" si="68"/>
        <v>1.2665889027346757</v>
      </c>
      <c r="Z57" s="61"/>
      <c r="AA57" s="49">
        <v>276.51130175817406</v>
      </c>
      <c r="AB57" s="49">
        <v>51</v>
      </c>
      <c r="AC57" s="22">
        <f t="shared" si="69"/>
        <v>0.85</v>
      </c>
      <c r="AD57" s="100">
        <f t="shared" si="70"/>
        <v>25.863932443941078</v>
      </c>
      <c r="AE57" s="100">
        <f t="shared" si="71"/>
        <v>0.15278298820563019</v>
      </c>
      <c r="AF57" s="100">
        <f t="shared" si="72"/>
        <v>0.3371501889274896</v>
      </c>
      <c r="AG57" s="100">
        <f t="shared" si="73"/>
        <v>0.8666666666666667</v>
      </c>
      <c r="AH57" s="100">
        <f t="shared" si="74"/>
        <v>49.094100320495194</v>
      </c>
      <c r="AI57" s="88"/>
      <c r="AJ57" s="72"/>
      <c r="AL57">
        <f t="shared" si="173"/>
        <v>-7.0581074285707285E-2</v>
      </c>
      <c r="AM57">
        <f t="shared" si="174"/>
        <v>1.412694557236738</v>
      </c>
      <c r="AN57" s="61"/>
      <c r="AO57" s="49">
        <v>237.50210525382718</v>
      </c>
      <c r="AP57" s="49">
        <v>51</v>
      </c>
      <c r="AQ57" s="22">
        <f t="shared" si="75"/>
        <v>0.85</v>
      </c>
      <c r="AR57" s="100">
        <f t="shared" si="76"/>
        <v>19.55715622972885</v>
      </c>
      <c r="AS57" s="100">
        <f t="shared" si="77"/>
        <v>0.13586182339136657</v>
      </c>
      <c r="AT57" s="100">
        <f t="shared" si="78"/>
        <v>0.27912287417592074</v>
      </c>
      <c r="AU57" s="100">
        <f t="shared" si="79"/>
        <v>0.8666666666666667</v>
      </c>
      <c r="AV57" s="100">
        <f t="shared" si="80"/>
        <v>34.584690735883726</v>
      </c>
      <c r="AY57" s="72"/>
      <c r="AZ57">
        <f t="shared" si="175"/>
        <v>-7.0581074285707285E-2</v>
      </c>
      <c r="BA57">
        <f t="shared" si="176"/>
        <v>1.2913057050771344</v>
      </c>
      <c r="BB57" s="61"/>
      <c r="BC57" s="49">
        <v>526.93880100064746</v>
      </c>
      <c r="BD57" s="49">
        <v>51</v>
      </c>
      <c r="BE57" s="22">
        <f t="shared" si="81"/>
        <v>0.85</v>
      </c>
      <c r="BF57" s="100">
        <f t="shared" si="82"/>
        <v>50.376558413063812</v>
      </c>
      <c r="BG57" s="100">
        <f t="shared" si="83"/>
        <v>1.0588266426792023</v>
      </c>
      <c r="BH57" s="100">
        <f t="shared" si="84"/>
        <v>0.83865020448300276</v>
      </c>
      <c r="BI57" s="100">
        <f t="shared" si="85"/>
        <v>0.8666666666666667</v>
      </c>
      <c r="BJ57" s="100">
        <f t="shared" si="86"/>
        <v>68.893354859402876</v>
      </c>
      <c r="BK57" s="88"/>
      <c r="BL57" s="72"/>
      <c r="BN57">
        <f t="shared" si="177"/>
        <v>-7.0581074285707285E-2</v>
      </c>
      <c r="BO57">
        <f t="shared" si="178"/>
        <v>1.7022284943794463</v>
      </c>
      <c r="BP57" s="61"/>
      <c r="BQ57" s="49">
        <v>461.45557749365213</v>
      </c>
      <c r="BR57" s="49">
        <v>51</v>
      </c>
      <c r="BS57" s="22">
        <f t="shared" si="87"/>
        <v>0.85</v>
      </c>
      <c r="BT57" s="100">
        <f t="shared" si="88"/>
        <v>44.831980714432348</v>
      </c>
      <c r="BU57" s="100">
        <f t="shared" si="89"/>
        <v>0.86188506731125625</v>
      </c>
      <c r="BV57" s="100">
        <f t="shared" si="90"/>
        <v>0.71004677359923241</v>
      </c>
      <c r="BW57" s="100">
        <f t="shared" si="91"/>
        <v>0.8666666666666667</v>
      </c>
      <c r="BX57" s="100">
        <f t="shared" si="92"/>
        <v>64.060822407746457</v>
      </c>
      <c r="BY57" s="88"/>
      <c r="BZ57" s="72"/>
      <c r="CB57">
        <f t="shared" si="179"/>
        <v>-7.0581074285707285E-2</v>
      </c>
      <c r="CC57">
        <f t="shared" si="180"/>
        <v>1.6515879267833793</v>
      </c>
      <c r="CD57" s="61"/>
      <c r="CE57" s="49">
        <v>636.99077701329395</v>
      </c>
      <c r="CF57" s="49">
        <v>51</v>
      </c>
      <c r="CG57" s="22">
        <f t="shared" si="93"/>
        <v>0.85</v>
      </c>
      <c r="CH57" s="100">
        <f t="shared" si="94"/>
        <v>60.590771141757251</v>
      </c>
      <c r="CI57" s="100">
        <f t="shared" si="95"/>
        <v>0.78073567804409016</v>
      </c>
      <c r="CJ57" s="100">
        <f t="shared" si="96"/>
        <v>0.77290312911055248</v>
      </c>
      <c r="CK57" s="100">
        <f t="shared" si="97"/>
        <v>0.8666666666666667</v>
      </c>
      <c r="CL57" s="100">
        <f t="shared" si="98"/>
        <v>88.241506599129821</v>
      </c>
      <c r="CM57" s="88"/>
      <c r="CN57" s="72"/>
      <c r="CP57">
        <f t="shared" si="99"/>
        <v>-7.0581074285707285E-2</v>
      </c>
      <c r="CQ57">
        <f t="shared" si="190"/>
        <v>1.7824064798191701</v>
      </c>
      <c r="CR57" s="61"/>
      <c r="CS57" s="49">
        <v>607.21083653044275</v>
      </c>
      <c r="CT57" s="49">
        <v>51</v>
      </c>
      <c r="CU57" s="22">
        <f t="shared" si="101"/>
        <v>0.85</v>
      </c>
      <c r="CV57" s="100">
        <f t="shared" si="102"/>
        <v>57.884731795085102</v>
      </c>
      <c r="CW57" s="100">
        <f t="shared" si="103"/>
        <v>0.58547250540256146</v>
      </c>
      <c r="CX57" s="100">
        <f t="shared" si="104"/>
        <v>0.64373177167159146</v>
      </c>
      <c r="CY57" s="100">
        <f t="shared" si="105"/>
        <v>0.8666666666666667</v>
      </c>
      <c r="CZ57" s="100">
        <f t="shared" si="106"/>
        <v>92.879822556982617</v>
      </c>
      <c r="DA57" s="88"/>
      <c r="DB57" s="72"/>
      <c r="DD57">
        <f t="shared" si="181"/>
        <v>-7.0581074285707285E-2</v>
      </c>
      <c r="DE57">
        <f t="shared" si="182"/>
        <v>1.7625640253581929</v>
      </c>
      <c r="DF57" s="61"/>
      <c r="DG57" s="49">
        <v>808.67870628575349</v>
      </c>
      <c r="DH57" s="49">
        <v>51</v>
      </c>
      <c r="DI57" s="22">
        <f t="shared" si="107"/>
        <v>0.85</v>
      </c>
      <c r="DJ57" s="100">
        <f t="shared" si="108"/>
        <v>70.565332136627703</v>
      </c>
      <c r="DK57" s="100">
        <f t="shared" si="109"/>
        <v>0.49576521345323948</v>
      </c>
      <c r="DL57" s="100">
        <f t="shared" si="110"/>
        <v>0.56646646681318813</v>
      </c>
      <c r="DM57" s="100">
        <f t="shared" si="111"/>
        <v>0.8666666666666667</v>
      </c>
      <c r="DN57" s="100">
        <f t="shared" si="112"/>
        <v>107.38929806451455</v>
      </c>
      <c r="DO57" s="88"/>
      <c r="DP57" s="72"/>
      <c r="DQ57" s="72"/>
      <c r="DR57">
        <f t="shared" si="183"/>
        <v>-7.0581074285707285E-2</v>
      </c>
      <c r="DS57">
        <f t="shared" si="184"/>
        <v>1.8485913900095419</v>
      </c>
      <c r="DT57" s="61"/>
      <c r="DU57" s="49">
        <v>832.74020558635209</v>
      </c>
      <c r="DV57" s="49">
        <v>51</v>
      </c>
      <c r="DW57" s="22">
        <f t="shared" si="113"/>
        <v>0.85</v>
      </c>
      <c r="DX57" s="100">
        <f t="shared" si="114"/>
        <v>74.146576937614824</v>
      </c>
      <c r="DY57" s="100">
        <f t="shared" si="115"/>
        <v>0.44731722714643612</v>
      </c>
      <c r="DZ57" s="100">
        <f t="shared" si="116"/>
        <v>0.51312803062952106</v>
      </c>
      <c r="EA57" s="100">
        <f t="shared" si="117"/>
        <v>0.8666666666666667</v>
      </c>
      <c r="EB57" s="100">
        <f t="shared" si="118"/>
        <v>118.92964644428889</v>
      </c>
      <c r="EE57" s="72"/>
      <c r="EF57">
        <f t="shared" si="185"/>
        <v>-7.0581074285707285E-2</v>
      </c>
      <c r="EG57">
        <f t="shared" si="186"/>
        <v>1.8700911061207022</v>
      </c>
      <c r="EH57" s="61"/>
      <c r="EI57" s="49">
        <v>525.48192166810077</v>
      </c>
      <c r="EJ57">
        <v>51</v>
      </c>
      <c r="EK57" s="22">
        <f t="shared" si="119"/>
        <v>0.85</v>
      </c>
      <c r="EL57" s="100">
        <f t="shared" si="120"/>
        <v>65.570491847778982</v>
      </c>
      <c r="EM57" s="100">
        <f t="shared" si="121"/>
        <v>0.70351056317248406</v>
      </c>
      <c r="EN57" s="100">
        <f t="shared" si="122"/>
        <v>0.49962743329163584</v>
      </c>
      <c r="EO57" s="100">
        <f t="shared" si="123"/>
        <v>0.8666666666666667</v>
      </c>
      <c r="EP57" s="100">
        <f t="shared" si="124"/>
        <v>120.00240337115076</v>
      </c>
      <c r="ES57" s="72"/>
      <c r="ET57">
        <f t="shared" si="125"/>
        <v>-7.0581074285707285E-2</v>
      </c>
      <c r="EU57">
        <f t="shared" si="126"/>
        <v>1.8167084413449537</v>
      </c>
      <c r="EV57" s="61"/>
      <c r="EW57">
        <v>725.22858465452123</v>
      </c>
      <c r="EX57">
        <v>51</v>
      </c>
      <c r="EY57" s="22">
        <f t="shared" si="127"/>
        <v>0.85</v>
      </c>
      <c r="EZ57" s="100">
        <f t="shared" si="128"/>
        <v>90.158826521279636</v>
      </c>
      <c r="FA57" s="100">
        <f t="shared" si="129"/>
        <v>0.63166640076437364</v>
      </c>
      <c r="FB57" s="100">
        <f t="shared" si="130"/>
        <v>0.6494321924529648</v>
      </c>
      <c r="FC57" s="100">
        <f t="shared" si="131"/>
        <v>0.8666666666666667</v>
      </c>
      <c r="FD57" s="100">
        <f t="shared" si="132"/>
        <v>158.76465111435837</v>
      </c>
      <c r="FG57" s="72"/>
      <c r="FH57">
        <f t="shared" si="133"/>
        <v>-7.0581074285707285E-2</v>
      </c>
      <c r="FI57">
        <f t="shared" si="134"/>
        <v>1.9550082504354602</v>
      </c>
      <c r="FJ57" s="61"/>
      <c r="FK57">
        <v>726.07936893978751</v>
      </c>
      <c r="FL57">
        <v>51</v>
      </c>
      <c r="FM57" s="22">
        <f t="shared" si="135"/>
        <v>0.85</v>
      </c>
      <c r="FN57" s="100">
        <f t="shared" si="136"/>
        <v>90.479434869378366</v>
      </c>
      <c r="FO57" s="100">
        <f t="shared" si="137"/>
        <v>0.67896064389561628</v>
      </c>
      <c r="FP57" s="100">
        <f t="shared" si="138"/>
        <v>0.71148005945205839</v>
      </c>
      <c r="FQ57" s="100">
        <f t="shared" si="171"/>
        <v>0.8666666666666667</v>
      </c>
      <c r="FR57" s="100">
        <f t="shared" si="172"/>
        <v>140.45428019696632</v>
      </c>
      <c r="FU57" s="72"/>
      <c r="FV57">
        <f t="shared" si="141"/>
        <v>-7.0581074285707285E-2</v>
      </c>
      <c r="FW57">
        <f t="shared" si="142"/>
        <v>1.9565498793413929</v>
      </c>
      <c r="FX57" s="61"/>
      <c r="FY57" s="49">
        <v>647.90836543449564</v>
      </c>
      <c r="FZ57">
        <v>51</v>
      </c>
      <c r="GA57" s="22">
        <f t="shared" si="143"/>
        <v>0.85</v>
      </c>
      <c r="GB57" s="100">
        <f t="shared" si="144"/>
        <v>61.244238375693492</v>
      </c>
      <c r="GC57" s="100">
        <f t="shared" si="145"/>
        <v>0.63640104675714115</v>
      </c>
      <c r="GD57" s="100">
        <f t="shared" si="146"/>
        <v>0.71243091937343395</v>
      </c>
      <c r="GE57" s="100">
        <f t="shared" si="147"/>
        <v>0.8666666666666667</v>
      </c>
      <c r="GF57" s="100">
        <f t="shared" si="148"/>
        <v>90.690533476585898</v>
      </c>
      <c r="GI57" s="72"/>
      <c r="GJ57">
        <f t="shared" si="187"/>
        <v>-7.0581074285707285E-2</v>
      </c>
      <c r="GK57">
        <f t="shared" si="188"/>
        <v>1.787065238190201</v>
      </c>
      <c r="GL57" s="61"/>
      <c r="GM57"/>
      <c r="GY57" s="61"/>
      <c r="GZ57"/>
      <c r="HK57" s="61"/>
      <c r="HL57"/>
      <c r="HW57" s="61"/>
      <c r="HX57"/>
      <c r="II57" s="61"/>
      <c r="IJ57"/>
      <c r="IU57" s="61"/>
      <c r="IV57"/>
      <c r="JA57"/>
      <c r="JB57"/>
      <c r="JC57"/>
    </row>
    <row r="58" spans="13:263" x14ac:dyDescent="0.25">
      <c r="M58" s="49">
        <v>230.01358655522938</v>
      </c>
      <c r="N58" s="49">
        <v>52</v>
      </c>
      <c r="O58" s="22">
        <f t="shared" si="61"/>
        <v>0.8666666666666667</v>
      </c>
      <c r="P58" s="100">
        <f t="shared" si="62"/>
        <v>19.055056462201094</v>
      </c>
      <c r="Q58" s="100">
        <f t="shared" si="63"/>
        <v>0.1870355458233264</v>
      </c>
      <c r="R58" s="100">
        <f t="shared" si="64"/>
        <v>0.35368872052090139</v>
      </c>
      <c r="S58" s="100">
        <f t="shared" si="65"/>
        <v>0.8833333333333333</v>
      </c>
      <c r="T58" s="100">
        <f t="shared" si="66"/>
        <v>32.307033021625926</v>
      </c>
      <c r="X58">
        <f t="shared" si="189"/>
        <v>-6.2147906748844461E-2</v>
      </c>
      <c r="Y58">
        <f t="shared" si="68"/>
        <v>1.2800102399717936</v>
      </c>
      <c r="Z58" s="61"/>
      <c r="AA58" s="49">
        <v>286.02141528214281</v>
      </c>
      <c r="AB58" s="49">
        <v>52</v>
      </c>
      <c r="AC58" s="22">
        <f t="shared" si="69"/>
        <v>0.8666666666666667</v>
      </c>
      <c r="AD58" s="100">
        <f t="shared" si="70"/>
        <v>26.753476314857618</v>
      </c>
      <c r="AE58" s="100">
        <f t="shared" si="71"/>
        <v>0.15577873307240725</v>
      </c>
      <c r="AF58" s="100">
        <f t="shared" si="72"/>
        <v>0.33824148733044035</v>
      </c>
      <c r="AG58" s="100">
        <f t="shared" si="73"/>
        <v>0.8833333333333333</v>
      </c>
      <c r="AH58" s="100">
        <f t="shared" si="74"/>
        <v>49.088236948334384</v>
      </c>
      <c r="AI58" s="88"/>
      <c r="AJ58" s="72"/>
      <c r="AL58">
        <f t="shared" si="173"/>
        <v>-6.2147906748844461E-2</v>
      </c>
      <c r="AM58">
        <f t="shared" si="174"/>
        <v>1.4273802217317737</v>
      </c>
      <c r="AN58" s="61"/>
      <c r="AO58" s="49">
        <v>245.50203665142985</v>
      </c>
      <c r="AP58" s="49">
        <v>52</v>
      </c>
      <c r="AQ58" s="22">
        <f t="shared" si="75"/>
        <v>0.8666666666666667</v>
      </c>
      <c r="AR58" s="100">
        <f t="shared" si="76"/>
        <v>20.215912108978081</v>
      </c>
      <c r="AS58" s="100">
        <f t="shared" si="77"/>
        <v>0.13852578071276592</v>
      </c>
      <c r="AT58" s="100">
        <f t="shared" si="78"/>
        <v>0.27982206022089079</v>
      </c>
      <c r="AU58" s="100">
        <f t="shared" si="79"/>
        <v>0.8833333333333333</v>
      </c>
      <c r="AV58" s="100">
        <f t="shared" si="80"/>
        <v>30.879202879910295</v>
      </c>
      <c r="AY58" s="72"/>
      <c r="AZ58">
        <f t="shared" si="175"/>
        <v>-6.2147906748844461E-2</v>
      </c>
      <c r="BA58">
        <f t="shared" si="176"/>
        <v>1.3056933407703464</v>
      </c>
      <c r="BB58" s="61"/>
      <c r="BC58" s="49">
        <v>538.94920910972678</v>
      </c>
      <c r="BD58" s="49">
        <v>52</v>
      </c>
      <c r="BE58" s="22">
        <f t="shared" si="81"/>
        <v>0.8666666666666667</v>
      </c>
      <c r="BF58" s="100">
        <f t="shared" si="82"/>
        <v>51.524780985633534</v>
      </c>
      <c r="BG58" s="100">
        <f t="shared" si="83"/>
        <v>1.0795879493984024</v>
      </c>
      <c r="BH58" s="100">
        <f t="shared" si="84"/>
        <v>0.85021026846197201</v>
      </c>
      <c r="BI58" s="100">
        <f t="shared" si="85"/>
        <v>0.8833333333333333</v>
      </c>
      <c r="BJ58" s="100">
        <f t="shared" si="86"/>
        <v>66.08701396583777</v>
      </c>
      <c r="BK58" s="88"/>
      <c r="BL58" s="72"/>
      <c r="BN58">
        <f t="shared" si="177"/>
        <v>-6.2147906748844461E-2</v>
      </c>
      <c r="BO58">
        <f t="shared" si="178"/>
        <v>1.7120161544166466</v>
      </c>
      <c r="BP58" s="61"/>
      <c r="BQ58" s="49">
        <v>472.48941787091911</v>
      </c>
      <c r="BR58" s="49">
        <v>52</v>
      </c>
      <c r="BS58" s="22">
        <f t="shared" si="87"/>
        <v>0.8666666666666667</v>
      </c>
      <c r="BT58" s="100">
        <f t="shared" si="88"/>
        <v>45.903955879813381</v>
      </c>
      <c r="BU58" s="100">
        <f t="shared" si="89"/>
        <v>0.87878477451343784</v>
      </c>
      <c r="BV58" s="100">
        <f t="shared" si="90"/>
        <v>0.71933021371698225</v>
      </c>
      <c r="BW58" s="100">
        <f t="shared" si="91"/>
        <v>0.8833333333333333</v>
      </c>
      <c r="BX58" s="100">
        <f t="shared" si="92"/>
        <v>68.3021492799258</v>
      </c>
      <c r="BY58" s="88"/>
      <c r="BZ58" s="72"/>
      <c r="CB58">
        <f t="shared" si="179"/>
        <v>-6.2147906748844461E-2</v>
      </c>
      <c r="CC58">
        <f t="shared" si="180"/>
        <v>1.6618501134837722</v>
      </c>
      <c r="CD58" s="61"/>
      <c r="CE58" s="49">
        <v>651.99884969223683</v>
      </c>
      <c r="CF58" s="49">
        <v>52</v>
      </c>
      <c r="CG58" s="22">
        <f t="shared" si="93"/>
        <v>0.8666666666666667</v>
      </c>
      <c r="CH58" s="100">
        <f t="shared" si="94"/>
        <v>62.018343925828674</v>
      </c>
      <c r="CI58" s="100">
        <f t="shared" si="95"/>
        <v>0.79604422075083714</v>
      </c>
      <c r="CJ58" s="100">
        <f t="shared" si="96"/>
        <v>0.78428745569458669</v>
      </c>
      <c r="CK58" s="100">
        <f t="shared" si="97"/>
        <v>0.8833333333333333</v>
      </c>
      <c r="CL58" s="100">
        <f t="shared" si="98"/>
        <v>90.948501484343907</v>
      </c>
      <c r="CM58" s="88"/>
      <c r="CN58" s="72"/>
      <c r="CP58">
        <f t="shared" si="99"/>
        <v>-6.2147906748844461E-2</v>
      </c>
      <c r="CQ58">
        <f t="shared" si="190"/>
        <v>1.7925201651022613</v>
      </c>
      <c r="CR58" s="61"/>
      <c r="CS58" s="49">
        <v>623.19278718547446</v>
      </c>
      <c r="CT58" s="49">
        <v>52</v>
      </c>
      <c r="CU58" s="22">
        <f t="shared" si="101"/>
        <v>0.8666666666666667</v>
      </c>
      <c r="CV58" s="100">
        <f t="shared" si="102"/>
        <v>59.40827332559337</v>
      </c>
      <c r="CW58" s="100">
        <f t="shared" si="103"/>
        <v>0.59695235844967054</v>
      </c>
      <c r="CX58" s="100">
        <f t="shared" si="104"/>
        <v>0.651571528129125</v>
      </c>
      <c r="CY58" s="100">
        <f t="shared" si="105"/>
        <v>0.8833333333333333</v>
      </c>
      <c r="CZ58" s="100">
        <f t="shared" si="106"/>
        <v>90.203417255308636</v>
      </c>
      <c r="DA58" s="88"/>
      <c r="DB58" s="72"/>
      <c r="DD58">
        <f t="shared" si="181"/>
        <v>-6.2147906748844461E-2</v>
      </c>
      <c r="DE58">
        <f t="shared" si="182"/>
        <v>1.7738469299888016</v>
      </c>
      <c r="DF58" s="61"/>
      <c r="DG58" s="49">
        <v>828.70652223812021</v>
      </c>
      <c r="DH58" s="49">
        <v>52</v>
      </c>
      <c r="DI58" s="22">
        <f t="shared" si="107"/>
        <v>0.8666666666666667</v>
      </c>
      <c r="DJ58" s="100">
        <f t="shared" si="108"/>
        <v>72.312960055682396</v>
      </c>
      <c r="DK58" s="100">
        <f t="shared" si="109"/>
        <v>0.50548609999153826</v>
      </c>
      <c r="DL58" s="100">
        <f t="shared" si="110"/>
        <v>0.57382900165224293</v>
      </c>
      <c r="DM58" s="100">
        <f t="shared" si="111"/>
        <v>0.8833333333333333</v>
      </c>
      <c r="DN58" s="100">
        <f t="shared" si="112"/>
        <v>111.25834078580016</v>
      </c>
      <c r="DO58" s="88"/>
      <c r="DP58" s="72"/>
      <c r="DQ58" s="72"/>
      <c r="DR58">
        <f t="shared" si="183"/>
        <v>-6.2147906748844461E-2</v>
      </c>
      <c r="DS58">
        <f t="shared" si="184"/>
        <v>1.8592161392898945</v>
      </c>
      <c r="DT58" s="61"/>
      <c r="DU58" s="49">
        <v>855.22233951177861</v>
      </c>
      <c r="DV58" s="49">
        <v>52</v>
      </c>
      <c r="DW58" s="22">
        <f t="shared" si="113"/>
        <v>0.8666666666666667</v>
      </c>
      <c r="DX58" s="100">
        <f t="shared" si="114"/>
        <v>76.148369647562873</v>
      </c>
      <c r="DY58" s="100">
        <f t="shared" si="115"/>
        <v>0.45608815316891527</v>
      </c>
      <c r="DZ58" s="100">
        <f t="shared" si="116"/>
        <v>0.520696275098113</v>
      </c>
      <c r="EA58" s="100">
        <f t="shared" si="117"/>
        <v>0.8833333333333333</v>
      </c>
      <c r="EB58" s="100">
        <f t="shared" si="118"/>
        <v>121.69542462786015</v>
      </c>
      <c r="EE58" s="72"/>
      <c r="EF58">
        <f t="shared" si="185"/>
        <v>-6.2147906748844461E-2</v>
      </c>
      <c r="EG58">
        <f t="shared" si="186"/>
        <v>1.8816606094363855</v>
      </c>
      <c r="EH58" s="61"/>
      <c r="EI58" s="49">
        <v>541.01062836140295</v>
      </c>
      <c r="EJ58">
        <v>52</v>
      </c>
      <c r="EK58" s="22">
        <f t="shared" si="119"/>
        <v>0.8666666666666667</v>
      </c>
      <c r="EL58" s="100">
        <f t="shared" si="120"/>
        <v>67.508189214050788</v>
      </c>
      <c r="EM58" s="100">
        <f t="shared" si="121"/>
        <v>0.71730488794057201</v>
      </c>
      <c r="EN58" s="100">
        <f t="shared" si="122"/>
        <v>0.50907653898868821</v>
      </c>
      <c r="EO58" s="100">
        <f t="shared" si="123"/>
        <v>0.8833333333333333</v>
      </c>
      <c r="EP58" s="100">
        <f t="shared" si="124"/>
        <v>114.15096339164467</v>
      </c>
      <c r="ES58" s="72"/>
      <c r="ET58">
        <f t="shared" si="125"/>
        <v>-6.2147906748844461E-2</v>
      </c>
      <c r="EU58">
        <f t="shared" si="126"/>
        <v>1.8293564589754499</v>
      </c>
      <c r="EV58" s="61"/>
      <c r="EW58">
        <v>746.25230317902538</v>
      </c>
      <c r="EX58">
        <v>52</v>
      </c>
      <c r="EY58" s="22">
        <f t="shared" si="127"/>
        <v>0.8666666666666667</v>
      </c>
      <c r="EZ58" s="100">
        <f t="shared" si="128"/>
        <v>92.772449083035013</v>
      </c>
      <c r="FA58" s="100">
        <f t="shared" si="129"/>
        <v>0.64405201646563592</v>
      </c>
      <c r="FB58" s="100">
        <f t="shared" si="130"/>
        <v>0.66171057366998831</v>
      </c>
      <c r="FC58" s="100">
        <f t="shared" si="131"/>
        <v>0.8833333333333333</v>
      </c>
      <c r="FD58" s="100">
        <f t="shared" si="132"/>
        <v>147.50305389087561</v>
      </c>
      <c r="FG58" s="72"/>
      <c r="FH58">
        <f t="shared" si="133"/>
        <v>-6.2147906748844461E-2</v>
      </c>
      <c r="FI58">
        <f t="shared" si="134"/>
        <v>1.9674190216099607</v>
      </c>
      <c r="FJ58" s="61"/>
      <c r="FK58">
        <v>745.12448624374167</v>
      </c>
      <c r="FL58">
        <v>52</v>
      </c>
      <c r="FM58" s="22">
        <f t="shared" si="135"/>
        <v>0.8666666666666667</v>
      </c>
      <c r="FN58" s="100">
        <f t="shared" si="136"/>
        <v>92.852717356662055</v>
      </c>
      <c r="FO58" s="100">
        <f t="shared" si="137"/>
        <v>0.69227359769749119</v>
      </c>
      <c r="FP58" s="100">
        <f t="shared" si="138"/>
        <v>0.72387791618884778</v>
      </c>
      <c r="FQ58" s="100">
        <f t="shared" si="171"/>
        <v>0.8833333333333333</v>
      </c>
      <c r="FR58" s="100">
        <f t="shared" si="172"/>
        <v>134.85506921052948</v>
      </c>
      <c r="FU58" s="72"/>
      <c r="FV58">
        <f t="shared" si="141"/>
        <v>-6.2147906748844461E-2</v>
      </c>
      <c r="FW58">
        <f t="shared" si="142"/>
        <v>1.9677946179921706</v>
      </c>
      <c r="FX58" s="61"/>
      <c r="FY58" s="49">
        <v>663.89852387243639</v>
      </c>
      <c r="FZ58">
        <v>52</v>
      </c>
      <c r="GA58" s="22">
        <f t="shared" si="143"/>
        <v>0.8666666666666667</v>
      </c>
      <c r="GB58" s="100">
        <f t="shared" si="144"/>
        <v>62.755725381084467</v>
      </c>
      <c r="GC58" s="100">
        <f t="shared" si="145"/>
        <v>0.64887949865434003</v>
      </c>
      <c r="GD58" s="100">
        <f t="shared" si="146"/>
        <v>0.7229117447079656</v>
      </c>
      <c r="GE58" s="100">
        <f t="shared" si="147"/>
        <v>0.8833333333333333</v>
      </c>
      <c r="GF58" s="100">
        <f t="shared" si="148"/>
        <v>90.838239408235864</v>
      </c>
      <c r="GI58" s="72"/>
      <c r="GJ58">
        <f t="shared" si="187"/>
        <v>-6.2147906748844461E-2</v>
      </c>
      <c r="GK58">
        <f t="shared" si="188"/>
        <v>1.7976533538659534</v>
      </c>
      <c r="GL58" s="61"/>
      <c r="GM58"/>
      <c r="GY58" s="61"/>
      <c r="GZ58"/>
      <c r="HK58" s="61"/>
      <c r="HL58"/>
      <c r="HW58" s="61"/>
      <c r="HX58"/>
      <c r="II58" s="61"/>
      <c r="IJ58"/>
      <c r="IU58" s="61"/>
      <c r="IV58"/>
      <c r="JA58"/>
      <c r="JB58"/>
      <c r="JC58"/>
    </row>
    <row r="59" spans="13:263" x14ac:dyDescent="0.25">
      <c r="M59" s="49">
        <v>235.51326926523694</v>
      </c>
      <c r="N59" s="49">
        <v>53</v>
      </c>
      <c r="O59" s="22">
        <f t="shared" si="61"/>
        <v>0.8833333333333333</v>
      </c>
      <c r="P59" s="100">
        <f t="shared" si="62"/>
        <v>19.510667655143482</v>
      </c>
      <c r="Q59" s="100">
        <f t="shared" si="63"/>
        <v>0.19063238324300577</v>
      </c>
      <c r="R59" s="100">
        <f t="shared" si="64"/>
        <v>0.35433511476513729</v>
      </c>
      <c r="S59" s="100">
        <f t="shared" si="65"/>
        <v>0.89999999999999991</v>
      </c>
      <c r="T59" s="100">
        <f t="shared" si="66"/>
        <v>32.307114247292546</v>
      </c>
      <c r="X59">
        <f t="shared" si="189"/>
        <v>-5.3875380782854601E-2</v>
      </c>
      <c r="Y59">
        <f t="shared" si="68"/>
        <v>1.29027213120812</v>
      </c>
      <c r="Z59" s="61"/>
      <c r="AA59" s="49">
        <v>294.00680264238787</v>
      </c>
      <c r="AB59" s="49">
        <v>53</v>
      </c>
      <c r="AC59" s="22">
        <f t="shared" si="69"/>
        <v>0.8833333333333333</v>
      </c>
      <c r="AD59" s="100">
        <f t="shared" si="70"/>
        <v>27.50040245462425</v>
      </c>
      <c r="AE59" s="100">
        <f t="shared" si="71"/>
        <v>0.15877447793918431</v>
      </c>
      <c r="AF59" s="100">
        <f t="shared" si="72"/>
        <v>0.33915782134172368</v>
      </c>
      <c r="AG59" s="100">
        <f t="shared" si="73"/>
        <v>0.89999999999999991</v>
      </c>
      <c r="AH59" s="100">
        <f t="shared" si="74"/>
        <v>49.159700164562437</v>
      </c>
      <c r="AI59" s="88"/>
      <c r="AJ59" s="72"/>
      <c r="AL59">
        <f t="shared" si="173"/>
        <v>-5.3875380782854601E-2</v>
      </c>
      <c r="AM59">
        <f t="shared" si="174"/>
        <v>1.4393390495591203</v>
      </c>
      <c r="AN59" s="61"/>
      <c r="AO59" s="49">
        <v>251.50198806371293</v>
      </c>
      <c r="AP59" s="49">
        <v>53</v>
      </c>
      <c r="AQ59" s="22">
        <f t="shared" si="75"/>
        <v>0.8833333333333333</v>
      </c>
      <c r="AR59" s="100">
        <f t="shared" si="76"/>
        <v>20.709979254258307</v>
      </c>
      <c r="AS59" s="100">
        <f t="shared" si="77"/>
        <v>0.14118973803416524</v>
      </c>
      <c r="AT59" s="100">
        <f t="shared" si="78"/>
        <v>0.28034645000493613</v>
      </c>
      <c r="AU59" s="100">
        <f t="shared" si="79"/>
        <v>0.89999999999999991</v>
      </c>
      <c r="AV59" s="100">
        <f t="shared" si="80"/>
        <v>33.363535075667457</v>
      </c>
      <c r="AY59" s="72"/>
      <c r="AZ59">
        <f t="shared" si="175"/>
        <v>-5.3875380782854601E-2</v>
      </c>
      <c r="BA59">
        <f t="shared" si="176"/>
        <v>1.3161796638492396</v>
      </c>
      <c r="BB59" s="61"/>
      <c r="BC59" s="49">
        <v>550.95961739495931</v>
      </c>
      <c r="BD59" s="49">
        <v>53</v>
      </c>
      <c r="BE59" s="22">
        <f t="shared" si="81"/>
        <v>0.8833333333333333</v>
      </c>
      <c r="BF59" s="100">
        <f t="shared" si="82"/>
        <v>52.673003575043907</v>
      </c>
      <c r="BG59" s="100">
        <f t="shared" si="83"/>
        <v>1.1003492561176025</v>
      </c>
      <c r="BH59" s="100">
        <f t="shared" si="84"/>
        <v>0.8617703326104893</v>
      </c>
      <c r="BI59" s="100">
        <f t="shared" si="85"/>
        <v>0.89999999999999991</v>
      </c>
      <c r="BJ59" s="100">
        <f t="shared" si="86"/>
        <v>64.654245197547567</v>
      </c>
      <c r="BK59" s="88"/>
      <c r="BL59" s="72"/>
      <c r="BN59">
        <f t="shared" si="177"/>
        <v>-5.3875380782854601E-2</v>
      </c>
      <c r="BO59">
        <f t="shared" si="178"/>
        <v>1.7215880838572983</v>
      </c>
      <c r="BP59" s="61"/>
      <c r="BQ59" s="49">
        <v>483.43484566174993</v>
      </c>
      <c r="BR59" s="49">
        <v>53</v>
      </c>
      <c r="BS59" s="22">
        <f t="shared" si="87"/>
        <v>0.8833333333333333</v>
      </c>
      <c r="BT59" s="100">
        <f t="shared" si="88"/>
        <v>46.967341461357229</v>
      </c>
      <c r="BU59" s="100">
        <f t="shared" si="89"/>
        <v>0.89568448171561921</v>
      </c>
      <c r="BV59" s="100">
        <f t="shared" si="90"/>
        <v>0.72853926695547977</v>
      </c>
      <c r="BW59" s="100">
        <f t="shared" si="91"/>
        <v>0.89999999999999991</v>
      </c>
      <c r="BX59" s="100">
        <f t="shared" si="92"/>
        <v>68.434396504015226</v>
      </c>
      <c r="BY59" s="88"/>
      <c r="BZ59" s="72"/>
      <c r="CB59">
        <f t="shared" si="179"/>
        <v>-5.3875380782854601E-2</v>
      </c>
      <c r="CC59">
        <f t="shared" si="180"/>
        <v>1.6717959780810767</v>
      </c>
      <c r="CD59" s="61"/>
      <c r="CE59" s="49">
        <v>667.91354230918239</v>
      </c>
      <c r="CF59" s="49">
        <v>53</v>
      </c>
      <c r="CG59" s="22">
        <f t="shared" si="93"/>
        <v>0.8833333333333333</v>
      </c>
      <c r="CH59" s="100">
        <f t="shared" si="94"/>
        <v>63.532154695061578</v>
      </c>
      <c r="CI59" s="100">
        <f t="shared" si="95"/>
        <v>0.81135276345758389</v>
      </c>
      <c r="CJ59" s="100">
        <f t="shared" si="96"/>
        <v>0.79635949599660527</v>
      </c>
      <c r="CK59" s="100">
        <f t="shared" si="97"/>
        <v>0.89999999999999991</v>
      </c>
      <c r="CL59" s="100">
        <f t="shared" si="98"/>
        <v>91.122420566856178</v>
      </c>
      <c r="CM59" s="88"/>
      <c r="CN59" s="72"/>
      <c r="CP59">
        <f t="shared" si="99"/>
        <v>-5.3875380782854601E-2</v>
      </c>
      <c r="CQ59">
        <f t="shared" si="190"/>
        <v>1.8029935846963019</v>
      </c>
      <c r="CR59" s="61"/>
      <c r="CS59" s="49">
        <v>639.68781448453433</v>
      </c>
      <c r="CT59" s="49">
        <v>53</v>
      </c>
      <c r="CU59" s="22">
        <f t="shared" si="101"/>
        <v>0.8833333333333333</v>
      </c>
      <c r="CV59" s="100">
        <f t="shared" si="102"/>
        <v>60.980725880317856</v>
      </c>
      <c r="CW59" s="100">
        <f t="shared" si="103"/>
        <v>0.60843221149677951</v>
      </c>
      <c r="CX59" s="100">
        <f t="shared" si="104"/>
        <v>0.65966296825281745</v>
      </c>
      <c r="CY59" s="100">
        <f t="shared" si="105"/>
        <v>0.89999999999999991</v>
      </c>
      <c r="CZ59" s="100">
        <f t="shared" si="106"/>
        <v>87.305497968428597</v>
      </c>
      <c r="DA59" s="88"/>
      <c r="DB59" s="72"/>
      <c r="DD59">
        <f t="shared" si="181"/>
        <v>-5.3875380782854601E-2</v>
      </c>
      <c r="DE59">
        <f t="shared" si="182"/>
        <v>1.7851925896577696</v>
      </c>
      <c r="DF59" s="61"/>
      <c r="DG59" s="49">
        <v>849.70141814639805</v>
      </c>
      <c r="DH59" s="49">
        <v>53</v>
      </c>
      <c r="DI59" s="22">
        <f t="shared" si="107"/>
        <v>0.8833333333333333</v>
      </c>
      <c r="DJ59" s="100">
        <f t="shared" si="108"/>
        <v>74.144975405444853</v>
      </c>
      <c r="DK59" s="100">
        <f t="shared" si="109"/>
        <v>0.5152069865298371</v>
      </c>
      <c r="DL59" s="100">
        <f t="shared" si="110"/>
        <v>0.58154705003728191</v>
      </c>
      <c r="DM59" s="100">
        <f t="shared" si="111"/>
        <v>0.89999999999999991</v>
      </c>
      <c r="DN59" s="100">
        <f t="shared" si="112"/>
        <v>112.56753885134276</v>
      </c>
      <c r="DO59" s="88"/>
      <c r="DP59" s="72"/>
      <c r="DQ59" s="72"/>
      <c r="DR59">
        <f t="shared" si="183"/>
        <v>-5.3875380782854601E-2</v>
      </c>
      <c r="DS59">
        <f t="shared" si="184"/>
        <v>1.8700817254570965</v>
      </c>
      <c r="DT59" s="61"/>
      <c r="DU59" s="49">
        <v>877.26350089354571</v>
      </c>
      <c r="DV59" s="49">
        <v>53</v>
      </c>
      <c r="DW59" s="22">
        <f t="shared" si="113"/>
        <v>0.8833333333333333</v>
      </c>
      <c r="DX59" s="100">
        <f t="shared" si="114"/>
        <v>78.110898485757787</v>
      </c>
      <c r="DY59" s="100">
        <f t="shared" si="115"/>
        <v>0.46485907919139435</v>
      </c>
      <c r="DZ59" s="100">
        <f t="shared" si="116"/>
        <v>0.52811607333711563</v>
      </c>
      <c r="EA59" s="100">
        <f t="shared" si="117"/>
        <v>0.89999999999999991</v>
      </c>
      <c r="EB59" s="100">
        <f t="shared" si="118"/>
        <v>120.26533036926824</v>
      </c>
      <c r="EE59" s="72"/>
      <c r="EF59">
        <f t="shared" si="185"/>
        <v>-5.3875380782854601E-2</v>
      </c>
      <c r="EG59">
        <f t="shared" si="186"/>
        <v>1.8927116333908973</v>
      </c>
      <c r="EH59" s="61"/>
      <c r="EI59" s="49">
        <v>557.53856368864751</v>
      </c>
      <c r="EJ59">
        <v>53</v>
      </c>
      <c r="EK59" s="22">
        <f t="shared" si="119"/>
        <v>0.8833333333333333</v>
      </c>
      <c r="EL59" s="100">
        <f t="shared" si="120"/>
        <v>69.570571960150673</v>
      </c>
      <c r="EM59" s="100">
        <f t="shared" si="121"/>
        <v>0.73109921270865985</v>
      </c>
      <c r="EN59" s="100">
        <f t="shared" si="122"/>
        <v>0.51913366808164352</v>
      </c>
      <c r="EO59" s="100">
        <f t="shared" si="123"/>
        <v>0.89999999999999991</v>
      </c>
      <c r="EP59" s="100">
        <f t="shared" si="124"/>
        <v>108.70206339579713</v>
      </c>
      <c r="ES59" s="72"/>
      <c r="ET59">
        <f t="shared" si="125"/>
        <v>-5.3875380782854601E-2</v>
      </c>
      <c r="EU59">
        <f t="shared" si="126"/>
        <v>1.8424255738351001</v>
      </c>
      <c r="EV59" s="61"/>
      <c r="EW59">
        <v>767.79815055781421</v>
      </c>
      <c r="EX59">
        <v>53</v>
      </c>
      <c r="EY59" s="22">
        <f t="shared" si="127"/>
        <v>0.8833333333333333</v>
      </c>
      <c r="EZ59" s="100">
        <f t="shared" si="128"/>
        <v>95.450981558424914</v>
      </c>
      <c r="FA59" s="100">
        <f t="shared" si="129"/>
        <v>0.6564376321668981</v>
      </c>
      <c r="FB59" s="100">
        <f t="shared" si="130"/>
        <v>0.67429389129061923</v>
      </c>
      <c r="FC59" s="100">
        <f t="shared" si="131"/>
        <v>0.89999999999999991</v>
      </c>
      <c r="FD59" s="100">
        <f t="shared" si="132"/>
        <v>125.06453416178846</v>
      </c>
      <c r="FG59" s="72"/>
      <c r="FH59">
        <f t="shared" si="133"/>
        <v>-5.3875380782854601E-2</v>
      </c>
      <c r="FI59">
        <f t="shared" si="134"/>
        <v>1.9797803987665192</v>
      </c>
      <c r="FJ59" s="61"/>
      <c r="FK59">
        <v>763.64995253060806</v>
      </c>
      <c r="FL59">
        <v>53</v>
      </c>
      <c r="FM59" s="22">
        <f t="shared" si="135"/>
        <v>0.8833333333333333</v>
      </c>
      <c r="FN59" s="100">
        <f t="shared" si="136"/>
        <v>95.161244209277243</v>
      </c>
      <c r="FO59" s="100">
        <f t="shared" si="137"/>
        <v>0.70558655149936589</v>
      </c>
      <c r="FP59" s="100">
        <f t="shared" si="138"/>
        <v>0.73593749415527532</v>
      </c>
      <c r="FQ59" s="100">
        <f t="shared" si="171"/>
        <v>0.89999999999999991</v>
      </c>
      <c r="FR59" s="100">
        <f t="shared" si="172"/>
        <v>134.85616292162706</v>
      </c>
      <c r="FU59" s="72"/>
      <c r="FV59">
        <f t="shared" si="141"/>
        <v>-5.3875380782854601E-2</v>
      </c>
      <c r="FW59">
        <f t="shared" si="142"/>
        <v>1.9784601116932123</v>
      </c>
      <c r="FX59" s="61"/>
      <c r="FY59" s="49">
        <v>679.88914537592086</v>
      </c>
      <c r="FZ59">
        <v>53</v>
      </c>
      <c r="GA59" s="22">
        <f t="shared" si="143"/>
        <v>0.8833333333333333</v>
      </c>
      <c r="GB59" s="100">
        <f t="shared" si="144"/>
        <v>64.267256158246354</v>
      </c>
      <c r="GC59" s="100">
        <f t="shared" si="145"/>
        <v>0.66135795055153879</v>
      </c>
      <c r="GD59" s="100">
        <f t="shared" si="146"/>
        <v>0.73339287356100868</v>
      </c>
      <c r="GE59" s="100">
        <f t="shared" si="147"/>
        <v>0.89999999999999991</v>
      </c>
      <c r="GF59" s="100">
        <f t="shared" si="148"/>
        <v>86.443983933219513</v>
      </c>
      <c r="GI59" s="72"/>
      <c r="GJ59">
        <f t="shared" si="187"/>
        <v>-5.3875380782854601E-2</v>
      </c>
      <c r="GK59">
        <f t="shared" si="188"/>
        <v>1.8079897584327207</v>
      </c>
      <c r="GL59" s="61"/>
      <c r="GM59"/>
      <c r="GY59" s="61"/>
      <c r="GZ59"/>
      <c r="HK59" s="61"/>
      <c r="HL59"/>
      <c r="HW59" s="61"/>
      <c r="HX59"/>
      <c r="II59" s="61"/>
      <c r="IJ59"/>
      <c r="IU59" s="61"/>
      <c r="IV59"/>
      <c r="JA59"/>
      <c r="JB59"/>
      <c r="JC59"/>
    </row>
    <row r="60" spans="13:263" x14ac:dyDescent="0.25">
      <c r="M60" s="49">
        <v>243.01285974203094</v>
      </c>
      <c r="N60" s="49">
        <v>54</v>
      </c>
      <c r="O60" s="22">
        <f t="shared" si="61"/>
        <v>0.9</v>
      </c>
      <c r="P60" s="100">
        <f t="shared" si="62"/>
        <v>20.131957562921958</v>
      </c>
      <c r="Q60" s="100">
        <f t="shared" si="63"/>
        <v>0.19422922066268514</v>
      </c>
      <c r="R60" s="100">
        <f t="shared" si="64"/>
        <v>0.35521656418211989</v>
      </c>
      <c r="S60" s="100">
        <f t="shared" si="65"/>
        <v>0.91666666666666663</v>
      </c>
      <c r="T60" s="100">
        <f t="shared" si="66"/>
        <v>28.608746378379209</v>
      </c>
      <c r="X60">
        <f t="shared" si="189"/>
        <v>-4.5757490560675115E-2</v>
      </c>
      <c r="Y60">
        <f t="shared" si="68"/>
        <v>1.3038860062567803</v>
      </c>
      <c r="Z60" s="61"/>
      <c r="AA60" s="49">
        <v>303.51482665596421</v>
      </c>
      <c r="AB60" s="49">
        <v>54</v>
      </c>
      <c r="AC60" s="22">
        <f t="shared" si="69"/>
        <v>0.9</v>
      </c>
      <c r="AD60" s="100">
        <f t="shared" si="70"/>
        <v>28.389750879802097</v>
      </c>
      <c r="AE60" s="100">
        <f t="shared" si="71"/>
        <v>0.16177022280596137</v>
      </c>
      <c r="AF60" s="100">
        <f t="shared" si="72"/>
        <v>0.34024887997052777</v>
      </c>
      <c r="AG60" s="100">
        <f t="shared" si="73"/>
        <v>0.91666666666666663</v>
      </c>
      <c r="AH60" s="100">
        <f t="shared" si="74"/>
        <v>46.29848153135957</v>
      </c>
      <c r="AI60" s="88"/>
      <c r="AJ60" s="72"/>
      <c r="AL60">
        <f t="shared" si="173"/>
        <v>-4.5757490560675115E-2</v>
      </c>
      <c r="AM60">
        <f t="shared" si="174"/>
        <v>1.45316158160645</v>
      </c>
      <c r="AN60" s="61"/>
      <c r="AO60" s="49">
        <v>258.00193797721755</v>
      </c>
      <c r="AP60" s="49">
        <v>54</v>
      </c>
      <c r="AQ60" s="22">
        <f t="shared" si="75"/>
        <v>0.9</v>
      </c>
      <c r="AR60" s="100">
        <f t="shared" si="76"/>
        <v>21.245218871641757</v>
      </c>
      <c r="AS60" s="100">
        <f t="shared" si="77"/>
        <v>0.14385369535556461</v>
      </c>
      <c r="AT60" s="100">
        <f t="shared" si="78"/>
        <v>0.28091453916053671</v>
      </c>
      <c r="AU60" s="100">
        <f t="shared" si="79"/>
        <v>0.91666666666666663</v>
      </c>
      <c r="AV60" s="100">
        <f t="shared" si="80"/>
        <v>32.120092101038196</v>
      </c>
      <c r="AY60" s="72"/>
      <c r="AZ60">
        <f t="shared" si="175"/>
        <v>-4.5757490560675115E-2</v>
      </c>
      <c r="BA60">
        <f t="shared" si="176"/>
        <v>1.3272612096197729</v>
      </c>
      <c r="BB60" s="61"/>
      <c r="BC60" s="49">
        <v>561.99154797914889</v>
      </c>
      <c r="BD60" s="49">
        <v>54</v>
      </c>
      <c r="BE60" s="22">
        <f t="shared" si="81"/>
        <v>0.9</v>
      </c>
      <c r="BF60" s="100">
        <f t="shared" si="82"/>
        <v>53.727681451161459</v>
      </c>
      <c r="BG60" s="100">
        <f t="shared" si="83"/>
        <v>1.1211105628368025</v>
      </c>
      <c r="BH60" s="100">
        <f t="shared" si="84"/>
        <v>0.8723886082099982</v>
      </c>
      <c r="BI60" s="100">
        <f t="shared" si="85"/>
        <v>0.91666666666666663</v>
      </c>
      <c r="BJ60" s="100">
        <f t="shared" si="86"/>
        <v>64.420231813334269</v>
      </c>
      <c r="BK60" s="88"/>
      <c r="BL60" s="72"/>
      <c r="BN60">
        <f t="shared" si="177"/>
        <v>-4.5757490560675115E-2</v>
      </c>
      <c r="BO60">
        <f t="shared" si="178"/>
        <v>1.7301980995544983</v>
      </c>
      <c r="BP60" s="61"/>
      <c r="BQ60" s="49">
        <v>495.92388528886164</v>
      </c>
      <c r="BR60" s="49">
        <v>54</v>
      </c>
      <c r="BS60" s="22">
        <f t="shared" si="87"/>
        <v>0.9</v>
      </c>
      <c r="BT60" s="100">
        <f t="shared" si="88"/>
        <v>48.180694189144241</v>
      </c>
      <c r="BU60" s="100">
        <f t="shared" si="89"/>
        <v>0.9125841889178008</v>
      </c>
      <c r="BV60" s="100">
        <f t="shared" si="90"/>
        <v>0.73904705459262665</v>
      </c>
      <c r="BW60" s="100">
        <f t="shared" si="91"/>
        <v>0.91666666666666663</v>
      </c>
      <c r="BX60" s="100">
        <f t="shared" si="92"/>
        <v>62.555573549271216</v>
      </c>
      <c r="BY60" s="88"/>
      <c r="BZ60" s="72"/>
      <c r="CB60">
        <f t="shared" si="179"/>
        <v>-4.5757490560675115E-2</v>
      </c>
      <c r="CC60">
        <f t="shared" si="180"/>
        <v>1.682873053037643</v>
      </c>
      <c r="CD60" s="61"/>
      <c r="CE60" s="49">
        <v>683.87023622906702</v>
      </c>
      <c r="CF60" s="49">
        <v>54</v>
      </c>
      <c r="CG60" s="22">
        <f t="shared" si="93"/>
        <v>0.9</v>
      </c>
      <c r="CH60" s="100">
        <f t="shared" si="94"/>
        <v>65.04996064197347</v>
      </c>
      <c r="CI60" s="100">
        <f t="shared" si="95"/>
        <v>0.82666130616433087</v>
      </c>
      <c r="CJ60" s="100">
        <f t="shared" si="96"/>
        <v>0.80846339625558472</v>
      </c>
      <c r="CK60" s="100">
        <f t="shared" si="97"/>
        <v>0.91666666666666663</v>
      </c>
      <c r="CL60" s="100">
        <f t="shared" si="98"/>
        <v>87.081866600515824</v>
      </c>
      <c r="CM60" s="88"/>
      <c r="CN60" s="72"/>
      <c r="CP60">
        <f t="shared" si="99"/>
        <v>-4.5757490560675115E-2</v>
      </c>
      <c r="CQ60">
        <f t="shared" si="190"/>
        <v>1.813247038130827</v>
      </c>
      <c r="CR60" s="61"/>
      <c r="CS60" s="49">
        <v>654.73391541908074</v>
      </c>
      <c r="CT60" s="49">
        <v>54</v>
      </c>
      <c r="CU60" s="22">
        <f t="shared" si="101"/>
        <v>0.9</v>
      </c>
      <c r="CV60" s="100">
        <f t="shared" si="102"/>
        <v>62.415053900770324</v>
      </c>
      <c r="CW60" s="100">
        <f t="shared" si="103"/>
        <v>0.61991206454388859</v>
      </c>
      <c r="CX60" s="100">
        <f t="shared" si="104"/>
        <v>0.66704365472272442</v>
      </c>
      <c r="CY60" s="100">
        <f t="shared" si="105"/>
        <v>0.91666666666666663</v>
      </c>
      <c r="CZ60" s="100">
        <f t="shared" si="106"/>
        <v>87.160155428077189</v>
      </c>
      <c r="DA60" s="88"/>
      <c r="DB60" s="72"/>
      <c r="DD60">
        <f t="shared" si="181"/>
        <v>-4.5757490560675115E-2</v>
      </c>
      <c r="DE60">
        <f t="shared" si="182"/>
        <v>1.79528934989945</v>
      </c>
      <c r="DF60" s="61"/>
      <c r="DG60" s="49">
        <v>871.20720841829586</v>
      </c>
      <c r="DH60" s="49">
        <v>54</v>
      </c>
      <c r="DI60" s="22">
        <f t="shared" si="107"/>
        <v>0.9</v>
      </c>
      <c r="DJ60" s="100">
        <f t="shared" si="108"/>
        <v>76.021571415209067</v>
      </c>
      <c r="DK60" s="100">
        <f t="shared" si="109"/>
        <v>0.52492787306813593</v>
      </c>
      <c r="DL60" s="100">
        <f t="shared" si="110"/>
        <v>0.58945291109047082</v>
      </c>
      <c r="DM60" s="100">
        <f t="shared" si="111"/>
        <v>0.91666666666666663</v>
      </c>
      <c r="DN60" s="100">
        <f t="shared" si="112"/>
        <v>112.59576904540612</v>
      </c>
      <c r="DO60" s="88"/>
      <c r="DP60" s="72"/>
      <c r="DQ60" s="72"/>
      <c r="DR60">
        <f t="shared" si="183"/>
        <v>-4.5757490560675115E-2</v>
      </c>
      <c r="DS60">
        <f t="shared" si="184"/>
        <v>1.8809368425086084</v>
      </c>
      <c r="DT60" s="61"/>
      <c r="DU60" s="49">
        <v>900.78104997829519</v>
      </c>
      <c r="DV60" s="49">
        <v>54</v>
      </c>
      <c r="DW60" s="22">
        <f t="shared" si="113"/>
        <v>0.9</v>
      </c>
      <c r="DX60" s="100">
        <f t="shared" si="114"/>
        <v>80.204883801824877</v>
      </c>
      <c r="DY60" s="100">
        <f t="shared" si="115"/>
        <v>0.47363000521387355</v>
      </c>
      <c r="DZ60" s="100">
        <f t="shared" si="116"/>
        <v>0.53603287346675987</v>
      </c>
      <c r="EA60" s="100">
        <f t="shared" si="117"/>
        <v>0.91666666666666663</v>
      </c>
      <c r="EB60" s="100">
        <f t="shared" si="118"/>
        <v>114.85864361666106</v>
      </c>
      <c r="EE60" s="72"/>
      <c r="EF60">
        <f t="shared" si="185"/>
        <v>-4.5757490560675115E-2</v>
      </c>
      <c r="EG60">
        <f t="shared" si="186"/>
        <v>1.9042008139650386</v>
      </c>
      <c r="EH60" s="61"/>
      <c r="EI60" s="49">
        <v>571.5041557154243</v>
      </c>
      <c r="EJ60">
        <v>54</v>
      </c>
      <c r="EK60" s="22">
        <f t="shared" si="119"/>
        <v>0.9</v>
      </c>
      <c r="EL60" s="100">
        <f t="shared" si="120"/>
        <v>71.313221327105609</v>
      </c>
      <c r="EM60" s="100">
        <f t="shared" si="121"/>
        <v>0.7448935374767478</v>
      </c>
      <c r="EN60" s="100">
        <f t="shared" si="122"/>
        <v>0.5276316298107967</v>
      </c>
      <c r="EO60" s="100">
        <f t="shared" si="123"/>
        <v>0.91666666666666663</v>
      </c>
      <c r="EP60" s="100">
        <f t="shared" si="124"/>
        <v>118.21191460092652</v>
      </c>
      <c r="ES60" s="72"/>
      <c r="ET60">
        <f t="shared" si="125"/>
        <v>-4.5757490560675115E-2</v>
      </c>
      <c r="EU60">
        <f t="shared" si="126"/>
        <v>1.8531700546358711</v>
      </c>
      <c r="EV60" s="61"/>
      <c r="EW60">
        <v>785.80229701878579</v>
      </c>
      <c r="EX60">
        <v>54</v>
      </c>
      <c r="EY60" s="22">
        <f t="shared" si="127"/>
        <v>0.9</v>
      </c>
      <c r="EZ60" s="100">
        <f t="shared" si="128"/>
        <v>97.689217546064199</v>
      </c>
      <c r="FA60" s="100">
        <f t="shared" si="129"/>
        <v>0.66882324786816039</v>
      </c>
      <c r="FB60" s="100">
        <f t="shared" si="130"/>
        <v>0.68480876635790444</v>
      </c>
      <c r="FC60" s="100">
        <f t="shared" si="131"/>
        <v>0.91666666666666663</v>
      </c>
      <c r="FD60" s="100">
        <f t="shared" si="132"/>
        <v>121.59689622089093</v>
      </c>
      <c r="FG60" s="72"/>
      <c r="FH60">
        <f t="shared" si="133"/>
        <v>-4.5757490560675115E-2</v>
      </c>
      <c r="FI60">
        <f t="shared" si="134"/>
        <v>1.9898466310814529</v>
      </c>
      <c r="FJ60" s="61"/>
      <c r="FK60">
        <v>781.19731822376355</v>
      </c>
      <c r="FL60">
        <v>54</v>
      </c>
      <c r="FM60" s="22">
        <f t="shared" si="135"/>
        <v>0.9</v>
      </c>
      <c r="FN60" s="100">
        <f t="shared" si="136"/>
        <v>97.34788633034637</v>
      </c>
      <c r="FO60" s="100">
        <f t="shared" si="137"/>
        <v>0.7188995053012408</v>
      </c>
      <c r="FP60" s="100">
        <f t="shared" si="138"/>
        <v>0.74736035506496523</v>
      </c>
      <c r="FQ60" s="100">
        <f t="shared" si="171"/>
        <v>0.91666666666666663</v>
      </c>
      <c r="FR60" s="100">
        <f t="shared" si="172"/>
        <v>138.43462609548669</v>
      </c>
      <c r="FU60" s="72"/>
      <c r="FV60">
        <f t="shared" si="141"/>
        <v>-4.5757490560675115E-2</v>
      </c>
      <c r="FW60">
        <f t="shared" si="142"/>
        <v>1.9883265263231009</v>
      </c>
      <c r="FX60" s="61"/>
      <c r="FY60" s="49">
        <v>695.93139029648603</v>
      </c>
      <c r="FZ60">
        <v>54</v>
      </c>
      <c r="GA60" s="22">
        <f t="shared" si="143"/>
        <v>0.9</v>
      </c>
      <c r="GB60" s="100">
        <f t="shared" si="144"/>
        <v>65.783666694692329</v>
      </c>
      <c r="GC60" s="100">
        <f t="shared" si="145"/>
        <v>0.67383640244873766</v>
      </c>
      <c r="GD60" s="100">
        <f t="shared" si="146"/>
        <v>0.74390783922809534</v>
      </c>
      <c r="GE60" s="100">
        <f t="shared" si="147"/>
        <v>0.91666666666666663</v>
      </c>
      <c r="GF60" s="100">
        <f t="shared" si="148"/>
        <v>90.508149400955645</v>
      </c>
      <c r="GI60" s="72"/>
      <c r="GJ60">
        <f t="shared" si="187"/>
        <v>-4.5757490560675115E-2</v>
      </c>
      <c r="GK60">
        <f t="shared" si="188"/>
        <v>1.8181180768220848</v>
      </c>
      <c r="GL60" s="61"/>
      <c r="GM60"/>
      <c r="GY60" s="61"/>
      <c r="GZ60"/>
      <c r="HK60" s="61"/>
      <c r="HL60"/>
      <c r="HW60" s="61"/>
      <c r="HX60"/>
      <c r="II60" s="61"/>
      <c r="IJ60"/>
      <c r="IU60" s="61"/>
      <c r="IV60"/>
      <c r="JA60"/>
      <c r="JB60"/>
      <c r="JC60"/>
    </row>
    <row r="61" spans="13:263" x14ac:dyDescent="0.25">
      <c r="M61" s="49">
        <v>248.51257513453922</v>
      </c>
      <c r="N61" s="49">
        <v>55</v>
      </c>
      <c r="O61" s="22">
        <f t="shared" si="61"/>
        <v>0.91666666666666663</v>
      </c>
      <c r="P61" s="100">
        <f t="shared" si="62"/>
        <v>20.587571463386567</v>
      </c>
      <c r="Q61" s="100">
        <f t="shared" si="63"/>
        <v>0.19782605808236448</v>
      </c>
      <c r="R61" s="100">
        <f t="shared" si="64"/>
        <v>0.35586296226762831</v>
      </c>
      <c r="S61" s="100">
        <f t="shared" si="65"/>
        <v>0.93333333333333324</v>
      </c>
      <c r="T61" s="100">
        <f t="shared" si="66"/>
        <v>33.578332412800059</v>
      </c>
      <c r="X61">
        <f t="shared" si="189"/>
        <v>-3.7788560889399803E-2</v>
      </c>
      <c r="Y61">
        <f t="shared" si="68"/>
        <v>1.3136051196993932</v>
      </c>
      <c r="Z61" s="61"/>
      <c r="AA61" s="49">
        <v>311.52568112436575</v>
      </c>
      <c r="AB61" s="49">
        <v>55</v>
      </c>
      <c r="AC61" s="22">
        <f t="shared" si="69"/>
        <v>0.91666666666666663</v>
      </c>
      <c r="AD61" s="100">
        <f t="shared" si="70"/>
        <v>29.139059126776331</v>
      </c>
      <c r="AE61" s="100">
        <f t="shared" si="71"/>
        <v>0.16476596767273843</v>
      </c>
      <c r="AF61" s="100">
        <f t="shared" si="72"/>
        <v>0.34116813636695287</v>
      </c>
      <c r="AG61" s="100">
        <f t="shared" si="73"/>
        <v>0.93333333333333324</v>
      </c>
      <c r="AH61" s="100">
        <f t="shared" si="74"/>
        <v>47.648696378105136</v>
      </c>
      <c r="AI61" s="88"/>
      <c r="AJ61" s="72"/>
      <c r="AL61">
        <f t="shared" si="173"/>
        <v>-3.7788560889399803E-2</v>
      </c>
      <c r="AM61">
        <f t="shared" si="174"/>
        <v>1.464475524693887</v>
      </c>
      <c r="AN61" s="61"/>
      <c r="AO61" s="49">
        <v>265.00754706234312</v>
      </c>
      <c r="AP61" s="49">
        <v>55</v>
      </c>
      <c r="AQ61" s="22">
        <f t="shared" si="75"/>
        <v>0.91666666666666663</v>
      </c>
      <c r="AR61" s="100">
        <f t="shared" si="76"/>
        <v>21.822097090113889</v>
      </c>
      <c r="AS61" s="100">
        <f t="shared" si="77"/>
        <v>0.14651765267696393</v>
      </c>
      <c r="AT61" s="100">
        <f t="shared" si="78"/>
        <v>0.28152682242465354</v>
      </c>
      <c r="AU61" s="100">
        <f t="shared" si="79"/>
        <v>0.93333333333333324</v>
      </c>
      <c r="AV61" s="100">
        <f t="shared" si="80"/>
        <v>32.113752690650202</v>
      </c>
      <c r="AY61" s="72"/>
      <c r="AZ61">
        <f t="shared" si="175"/>
        <v>-3.7788560889399803E-2</v>
      </c>
      <c r="BA61">
        <f t="shared" si="176"/>
        <v>1.3388964836905279</v>
      </c>
      <c r="BB61" s="61"/>
      <c r="BC61" s="49">
        <v>573.50239755383757</v>
      </c>
      <c r="BD61" s="49">
        <v>55</v>
      </c>
      <c r="BE61" s="22">
        <f t="shared" si="81"/>
        <v>0.91666666666666663</v>
      </c>
      <c r="BF61" s="100">
        <f t="shared" si="82"/>
        <v>54.828145081628826</v>
      </c>
      <c r="BG61" s="100">
        <f t="shared" si="83"/>
        <v>1.1418718695560026</v>
      </c>
      <c r="BH61" s="100">
        <f t="shared" si="84"/>
        <v>0.88346784517906507</v>
      </c>
      <c r="BI61" s="100">
        <f t="shared" si="85"/>
        <v>0.93333333333333324</v>
      </c>
      <c r="BJ61" s="100">
        <f t="shared" si="86"/>
        <v>67.285845891988686</v>
      </c>
      <c r="BK61" s="88"/>
      <c r="BL61" s="72"/>
      <c r="BN61">
        <f t="shared" si="177"/>
        <v>-3.7788560889399803E-2</v>
      </c>
      <c r="BO61">
        <f t="shared" si="178"/>
        <v>1.7390035532984027</v>
      </c>
      <c r="BP61" s="61"/>
      <c r="BQ61" s="49">
        <v>506.91468710227758</v>
      </c>
      <c r="BR61" s="49">
        <v>55</v>
      </c>
      <c r="BS61" s="22">
        <f t="shared" si="87"/>
        <v>0.91666666666666663</v>
      </c>
      <c r="BT61" s="100">
        <f t="shared" si="88"/>
        <v>49.248488011491069</v>
      </c>
      <c r="BU61" s="100">
        <f t="shared" si="89"/>
        <v>0.92948389611998217</v>
      </c>
      <c r="BV61" s="100">
        <f t="shared" si="90"/>
        <v>0.74829428375239604</v>
      </c>
      <c r="BW61" s="100">
        <f t="shared" si="91"/>
        <v>0.93333333333333324</v>
      </c>
      <c r="BX61" s="100">
        <f t="shared" si="92"/>
        <v>59.818414237326621</v>
      </c>
      <c r="BY61" s="88"/>
      <c r="BZ61" s="72"/>
      <c r="CB61">
        <f t="shared" si="179"/>
        <v>-3.7788560889399803E-2</v>
      </c>
      <c r="CC61">
        <f t="shared" si="180"/>
        <v>1.6923929016692452</v>
      </c>
      <c r="CD61" s="61"/>
      <c r="CE61" s="49">
        <v>699.84587588982765</v>
      </c>
      <c r="CF61" s="49">
        <v>55</v>
      </c>
      <c r="CG61" s="22">
        <f t="shared" si="93"/>
        <v>0.91666666666666663</v>
      </c>
      <c r="CH61" s="100">
        <f t="shared" si="94"/>
        <v>66.569568713956784</v>
      </c>
      <c r="CI61" s="100">
        <f t="shared" si="95"/>
        <v>0.84196984887107762</v>
      </c>
      <c r="CJ61" s="100">
        <f t="shared" si="96"/>
        <v>0.82058166774704167</v>
      </c>
      <c r="CK61" s="100">
        <f t="shared" si="97"/>
        <v>0.93333333333333324</v>
      </c>
      <c r="CL61" s="100">
        <f t="shared" si="98"/>
        <v>85.701147081745731</v>
      </c>
      <c r="CM61" s="88"/>
      <c r="CN61" s="72"/>
      <c r="CP61">
        <f t="shared" si="99"/>
        <v>-3.7788560889399803E-2</v>
      </c>
      <c r="CQ61">
        <f t="shared" si="190"/>
        <v>1.8232757432855233</v>
      </c>
      <c r="CR61" s="61"/>
      <c r="CS61" s="49">
        <v>670.21563694082818</v>
      </c>
      <c r="CT61" s="49">
        <v>55</v>
      </c>
      <c r="CU61" s="22">
        <f t="shared" si="101"/>
        <v>0.91666666666666663</v>
      </c>
      <c r="CV61" s="100">
        <f t="shared" si="102"/>
        <v>63.890909145932142</v>
      </c>
      <c r="CW61" s="100">
        <f t="shared" si="103"/>
        <v>0.63139191759099766</v>
      </c>
      <c r="CX61" s="100">
        <f t="shared" si="104"/>
        <v>0.67463802970821107</v>
      </c>
      <c r="CY61" s="100">
        <f t="shared" si="105"/>
        <v>0.93333333333333324</v>
      </c>
      <c r="CZ61" s="100">
        <f t="shared" si="106"/>
        <v>91.453517277896751</v>
      </c>
      <c r="DA61" s="88"/>
      <c r="DB61" s="72"/>
      <c r="DD61">
        <f t="shared" si="181"/>
        <v>-3.7788560889399803E-2</v>
      </c>
      <c r="DE61">
        <f t="shared" si="182"/>
        <v>1.8054390680390482</v>
      </c>
      <c r="DF61" s="61"/>
      <c r="DG61" s="49">
        <v>892.70221798761088</v>
      </c>
      <c r="DH61" s="49">
        <v>55</v>
      </c>
      <c r="DI61" s="22">
        <f t="shared" si="107"/>
        <v>0.91666666666666663</v>
      </c>
      <c r="DJ61" s="100">
        <f t="shared" si="108"/>
        <v>77.897226700489611</v>
      </c>
      <c r="DK61" s="100">
        <f t="shared" si="109"/>
        <v>0.53464875960643476</v>
      </c>
      <c r="DL61" s="100">
        <f t="shared" si="110"/>
        <v>0.59735480899068594</v>
      </c>
      <c r="DM61" s="100">
        <f t="shared" si="111"/>
        <v>0.93333333333333324</v>
      </c>
      <c r="DN61" s="100">
        <f t="shared" si="112"/>
        <v>109.97847042522909</v>
      </c>
      <c r="DO61" s="88"/>
      <c r="DP61" s="72"/>
      <c r="DQ61" s="72"/>
      <c r="DR61">
        <f t="shared" si="183"/>
        <v>-3.7788560889399803E-2</v>
      </c>
      <c r="DS61">
        <f t="shared" si="184"/>
        <v>1.8915219961820147</v>
      </c>
      <c r="DT61" s="61"/>
      <c r="DU61" s="49">
        <v>922.28683173945399</v>
      </c>
      <c r="DV61" s="49">
        <v>55</v>
      </c>
      <c r="DW61" s="22">
        <f t="shared" si="113"/>
        <v>0.91666666666666663</v>
      </c>
      <c r="DX61" s="100">
        <f t="shared" si="114"/>
        <v>82.11974283140006</v>
      </c>
      <c r="DY61" s="100">
        <f t="shared" si="115"/>
        <v>0.48240093123635264</v>
      </c>
      <c r="DZ61" s="100">
        <f t="shared" si="116"/>
        <v>0.54327244487028048</v>
      </c>
      <c r="EA61" s="100">
        <f t="shared" si="117"/>
        <v>0.93333333333333324</v>
      </c>
      <c r="EB61" s="100">
        <f t="shared" si="118"/>
        <v>113.5563770740099</v>
      </c>
      <c r="EE61" s="72"/>
      <c r="EF61">
        <f t="shared" si="185"/>
        <v>-3.7788560889399803E-2</v>
      </c>
      <c r="EG61">
        <f t="shared" si="186"/>
        <v>1.9144475806513215</v>
      </c>
      <c r="EH61" s="61"/>
      <c r="EI61" s="49">
        <v>586.57650822377809</v>
      </c>
      <c r="EJ61">
        <v>55</v>
      </c>
      <c r="EK61" s="22">
        <f t="shared" si="119"/>
        <v>0.91666666666666663</v>
      </c>
      <c r="EL61" s="100">
        <f t="shared" si="120"/>
        <v>73.193974073343909</v>
      </c>
      <c r="EM61" s="100">
        <f t="shared" si="121"/>
        <v>0.75868786224483575</v>
      </c>
      <c r="EN61" s="100">
        <f t="shared" si="122"/>
        <v>0.53680304728731421</v>
      </c>
      <c r="EO61" s="100">
        <f t="shared" si="123"/>
        <v>0.93333333333333324</v>
      </c>
      <c r="EP61" s="100">
        <f t="shared" si="124"/>
        <v>123.57898032418137</v>
      </c>
      <c r="ES61" s="72"/>
      <c r="ET61">
        <f t="shared" si="125"/>
        <v>-3.7788560889399803E-2</v>
      </c>
      <c r="EU61">
        <f t="shared" si="126"/>
        <v>1.8644753278559374</v>
      </c>
      <c r="EV61" s="61"/>
      <c r="EW61">
        <v>801.33170410261448</v>
      </c>
      <c r="EX61">
        <v>55</v>
      </c>
      <c r="EY61" s="22">
        <f t="shared" si="127"/>
        <v>0.91666666666666663</v>
      </c>
      <c r="EZ61" s="100">
        <f t="shared" si="128"/>
        <v>99.619799363817862</v>
      </c>
      <c r="FA61" s="100">
        <f t="shared" si="129"/>
        <v>0.68120886356942256</v>
      </c>
      <c r="FB61" s="100">
        <f t="shared" si="130"/>
        <v>0.69387833128893006</v>
      </c>
      <c r="FC61" s="100">
        <f t="shared" si="131"/>
        <v>0.93333333333333324</v>
      </c>
      <c r="FD61" s="100">
        <f t="shared" si="132"/>
        <v>128.87554364838994</v>
      </c>
      <c r="FG61" s="72"/>
      <c r="FH61">
        <f t="shared" si="133"/>
        <v>-3.7788560889399803E-2</v>
      </c>
      <c r="FI61">
        <f t="shared" si="134"/>
        <v>1.9983456627198486</v>
      </c>
      <c r="FJ61" s="61"/>
      <c r="FK61">
        <v>799.72307707105711</v>
      </c>
      <c r="FL61">
        <v>55</v>
      </c>
      <c r="FM61" s="22">
        <f t="shared" si="135"/>
        <v>0.91666666666666663</v>
      </c>
      <c r="FN61" s="100">
        <f t="shared" si="136"/>
        <v>99.656449639998144</v>
      </c>
      <c r="FO61" s="100">
        <f t="shared" si="137"/>
        <v>0.73221245910311561</v>
      </c>
      <c r="FP61" s="100">
        <f t="shared" si="138"/>
        <v>0.75942012348032528</v>
      </c>
      <c r="FQ61" s="100">
        <f t="shared" si="171"/>
        <v>0.93333333333333324</v>
      </c>
      <c r="FR61" s="100">
        <f t="shared" si="172"/>
        <v>136.41056816749358</v>
      </c>
      <c r="FU61" s="72"/>
      <c r="FV61">
        <f t="shared" si="141"/>
        <v>-3.7788560889399803E-2</v>
      </c>
      <c r="FW61">
        <f t="shared" si="142"/>
        <v>1.998505410938358</v>
      </c>
      <c r="FX61" s="61"/>
      <c r="FY61" s="49">
        <v>710.37243752837151</v>
      </c>
      <c r="FZ61">
        <v>55</v>
      </c>
      <c r="GA61" s="22">
        <f t="shared" si="143"/>
        <v>0.91666666666666663</v>
      </c>
      <c r="GB61" s="100">
        <f t="shared" si="144"/>
        <v>67.148722289353671</v>
      </c>
      <c r="GC61" s="100">
        <f t="shared" si="145"/>
        <v>0.68631485434593653</v>
      </c>
      <c r="GD61" s="100">
        <f t="shared" si="146"/>
        <v>0.75337329226113026</v>
      </c>
      <c r="GE61" s="100">
        <f t="shared" si="147"/>
        <v>0.93333333333333324</v>
      </c>
      <c r="GF61" s="100">
        <f t="shared" si="148"/>
        <v>102.12651139934411</v>
      </c>
      <c r="GI61" s="72"/>
      <c r="GJ61">
        <f t="shared" si="187"/>
        <v>-3.7788560889399803E-2</v>
      </c>
      <c r="GK61">
        <f t="shared" si="188"/>
        <v>1.8270377532971764</v>
      </c>
      <c r="GL61" s="61"/>
      <c r="GM61"/>
      <c r="GY61" s="61"/>
      <c r="GZ61"/>
      <c r="HK61" s="61"/>
      <c r="HL61"/>
      <c r="HW61" s="61"/>
      <c r="HX61"/>
      <c r="II61" s="61"/>
      <c r="IJ61"/>
      <c r="IU61" s="61"/>
      <c r="IV61"/>
      <c r="JA61"/>
      <c r="JB61"/>
      <c r="JC61"/>
    </row>
    <row r="62" spans="13:263" x14ac:dyDescent="0.25">
      <c r="M62" s="49">
        <v>254.52406565981144</v>
      </c>
      <c r="N62" s="49">
        <v>56</v>
      </c>
      <c r="O62" s="22">
        <f t="shared" si="61"/>
        <v>0.93333333333333335</v>
      </c>
      <c r="P62" s="100">
        <f t="shared" si="62"/>
        <v>21.085582442201265</v>
      </c>
      <c r="Q62" s="100">
        <f t="shared" si="63"/>
        <v>0.20142289550204384</v>
      </c>
      <c r="R62" s="100">
        <f t="shared" si="64"/>
        <v>0.35656951082319199</v>
      </c>
      <c r="S62" s="100">
        <f t="shared" si="65"/>
        <v>0.95000000000000007</v>
      </c>
      <c r="T62" s="100">
        <f t="shared" si="66"/>
        <v>36.092449827131972</v>
      </c>
      <c r="X62">
        <f t="shared" si="189"/>
        <v>-2.9963223377443209E-2</v>
      </c>
      <c r="Y62">
        <f t="shared" si="68"/>
        <v>1.3239856019333056</v>
      </c>
      <c r="Z62" s="61"/>
      <c r="AA62" s="49">
        <v>320.01406219102307</v>
      </c>
      <c r="AB62" s="49">
        <v>56</v>
      </c>
      <c r="AC62" s="22">
        <f t="shared" si="69"/>
        <v>0.93333333333333335</v>
      </c>
      <c r="AD62" s="100">
        <f t="shared" si="70"/>
        <v>29.933033597514083</v>
      </c>
      <c r="AE62" s="100">
        <f t="shared" si="71"/>
        <v>0.16776171253951552</v>
      </c>
      <c r="AF62" s="100">
        <f t="shared" si="72"/>
        <v>0.34214218958706782</v>
      </c>
      <c r="AG62" s="100">
        <f t="shared" si="73"/>
        <v>0.95000000000000007</v>
      </c>
      <c r="AH62" s="100">
        <f t="shared" si="74"/>
        <v>46.270548213253313</v>
      </c>
      <c r="AI62" s="88"/>
      <c r="AJ62" s="72"/>
      <c r="AL62">
        <f t="shared" si="173"/>
        <v>-2.9963223377443209E-2</v>
      </c>
      <c r="AM62">
        <f t="shared" si="174"/>
        <v>1.4761507331414925</v>
      </c>
      <c r="AN62" s="61"/>
      <c r="AO62" s="49">
        <v>271.00415125971779</v>
      </c>
      <c r="AP62" s="49">
        <v>56</v>
      </c>
      <c r="AQ62" s="22">
        <f t="shared" si="75"/>
        <v>0.93333333333333335</v>
      </c>
      <c r="AR62" s="100">
        <f t="shared" si="76"/>
        <v>22.31588860834303</v>
      </c>
      <c r="AS62" s="100">
        <f t="shared" si="77"/>
        <v>0.1491816099983633</v>
      </c>
      <c r="AT62" s="100">
        <f t="shared" si="78"/>
        <v>0.28205091966544599</v>
      </c>
      <c r="AU62" s="100">
        <f t="shared" si="79"/>
        <v>0.95000000000000007</v>
      </c>
      <c r="AV62" s="100">
        <f t="shared" si="80"/>
        <v>35.827208271446487</v>
      </c>
      <c r="AY62" s="72"/>
      <c r="AZ62">
        <f t="shared" si="175"/>
        <v>-2.9963223377443209E-2</v>
      </c>
      <c r="BA62">
        <f t="shared" si="176"/>
        <v>1.348614184925879</v>
      </c>
      <c r="BB62" s="61"/>
      <c r="BC62" s="49">
        <v>584.45273547139811</v>
      </c>
      <c r="BD62" s="49">
        <v>56</v>
      </c>
      <c r="BE62" s="22">
        <f t="shared" si="81"/>
        <v>0.93333333333333335</v>
      </c>
      <c r="BF62" s="100">
        <f t="shared" si="82"/>
        <v>55.875022511605934</v>
      </c>
      <c r="BG62" s="100">
        <f t="shared" si="83"/>
        <v>1.1626331762752027</v>
      </c>
      <c r="BH62" s="100">
        <f t="shared" si="84"/>
        <v>0.8940075875232607</v>
      </c>
      <c r="BI62" s="100">
        <f t="shared" si="85"/>
        <v>0.95000000000000007</v>
      </c>
      <c r="BJ62" s="100">
        <f t="shared" si="86"/>
        <v>70.270196676692947</v>
      </c>
      <c r="BK62" s="88"/>
      <c r="BL62" s="72"/>
      <c r="BN62">
        <f t="shared" si="177"/>
        <v>-2.9963223377443209E-2</v>
      </c>
      <c r="BO62">
        <f t="shared" si="178"/>
        <v>1.74721771111385</v>
      </c>
      <c r="BP62" s="61"/>
      <c r="BQ62" s="49">
        <v>517.38670257361662</v>
      </c>
      <c r="BR62" s="49">
        <v>56</v>
      </c>
      <c r="BS62" s="22">
        <f t="shared" si="87"/>
        <v>0.93333333333333335</v>
      </c>
      <c r="BT62" s="100">
        <f t="shared" si="88"/>
        <v>50.265879974119947</v>
      </c>
      <c r="BU62" s="100">
        <f t="shared" si="89"/>
        <v>0.94638360332216376</v>
      </c>
      <c r="BV62" s="100">
        <f t="shared" si="90"/>
        <v>0.75710502645088762</v>
      </c>
      <c r="BW62" s="100">
        <f t="shared" si="91"/>
        <v>0.95000000000000007</v>
      </c>
      <c r="BX62" s="100">
        <f t="shared" si="92"/>
        <v>62.787315664884758</v>
      </c>
      <c r="BY62" s="88"/>
      <c r="BZ62" s="72"/>
      <c r="CB62">
        <f t="shared" si="179"/>
        <v>-2.9963223377443209E-2</v>
      </c>
      <c r="CC62">
        <f t="shared" si="180"/>
        <v>1.7012732898862637</v>
      </c>
      <c r="CD62" s="61"/>
      <c r="CE62" s="49">
        <v>714.38662501477449</v>
      </c>
      <c r="CF62" s="49">
        <v>56</v>
      </c>
      <c r="CG62" s="22">
        <f t="shared" si="93"/>
        <v>0.93333333333333335</v>
      </c>
      <c r="CH62" s="100">
        <f t="shared" si="94"/>
        <v>67.952689528657331</v>
      </c>
      <c r="CI62" s="100">
        <f t="shared" si="95"/>
        <v>0.85727839157782459</v>
      </c>
      <c r="CJ62" s="100">
        <f t="shared" si="96"/>
        <v>0.83161150751102142</v>
      </c>
      <c r="CK62" s="100">
        <f t="shared" si="97"/>
        <v>0.95000000000000007</v>
      </c>
      <c r="CL62" s="100">
        <f t="shared" si="98"/>
        <v>82.66701886440957</v>
      </c>
      <c r="CM62" s="88"/>
      <c r="CN62" s="72"/>
      <c r="CP62">
        <f t="shared" si="99"/>
        <v>-2.9963223377443209E-2</v>
      </c>
      <c r="CQ62">
        <f t="shared" si="190"/>
        <v>1.8322066505363448</v>
      </c>
      <c r="CR62" s="61"/>
      <c r="CS62" s="49">
        <v>685.21091643376496</v>
      </c>
      <c r="CT62" s="49">
        <v>56</v>
      </c>
      <c r="CU62" s="22">
        <f t="shared" si="101"/>
        <v>0.93333333333333335</v>
      </c>
      <c r="CV62" s="100">
        <f t="shared" si="102"/>
        <v>65.320392415039564</v>
      </c>
      <c r="CW62" s="100">
        <f t="shared" si="103"/>
        <v>0.64287177063810674</v>
      </c>
      <c r="CX62" s="100">
        <f t="shared" si="104"/>
        <v>0.6819937863223301</v>
      </c>
      <c r="CY62" s="100">
        <f t="shared" si="105"/>
        <v>0.95000000000000007</v>
      </c>
      <c r="CZ62" s="100">
        <f t="shared" si="106"/>
        <v>94.34788041170323</v>
      </c>
      <c r="DA62" s="88"/>
      <c r="DB62" s="72"/>
      <c r="DD62">
        <f t="shared" si="181"/>
        <v>-2.9963223377443209E-2</v>
      </c>
      <c r="DE62">
        <f t="shared" si="182"/>
        <v>1.8150487851150652</v>
      </c>
      <c r="DF62" s="61"/>
      <c r="DG62" s="49">
        <v>914.21879219364109</v>
      </c>
      <c r="DH62" s="49">
        <v>56</v>
      </c>
      <c r="DI62" s="22">
        <f t="shared" si="107"/>
        <v>0.93333333333333335</v>
      </c>
      <c r="DJ62" s="100">
        <f t="shared" si="108"/>
        <v>79.774763716722603</v>
      </c>
      <c r="DK62" s="100">
        <f t="shared" si="109"/>
        <v>0.5443696461447336</v>
      </c>
      <c r="DL62" s="100">
        <f t="shared" si="110"/>
        <v>0.60526463438481637</v>
      </c>
      <c r="DM62" s="100">
        <f t="shared" si="111"/>
        <v>0.95000000000000007</v>
      </c>
      <c r="DN62" s="100">
        <f t="shared" si="112"/>
        <v>107.27819588835064</v>
      </c>
      <c r="DO62" s="88"/>
      <c r="DP62" s="72"/>
      <c r="DQ62" s="72"/>
      <c r="DR62">
        <f t="shared" si="183"/>
        <v>-2.9963223377443209E-2</v>
      </c>
      <c r="DS62">
        <f t="shared" si="184"/>
        <v>1.9018655265393116</v>
      </c>
      <c r="DT62" s="61"/>
      <c r="DU62" s="49">
        <v>943.78029752691918</v>
      </c>
      <c r="DV62" s="49">
        <v>56</v>
      </c>
      <c r="DW62" s="22">
        <f t="shared" si="113"/>
        <v>0.93333333333333335</v>
      </c>
      <c r="DX62" s="100">
        <f t="shared" si="114"/>
        <v>84.033505255713578</v>
      </c>
      <c r="DY62" s="100">
        <f t="shared" si="115"/>
        <v>0.49117185725883183</v>
      </c>
      <c r="DZ62" s="100">
        <f t="shared" si="116"/>
        <v>0.55050787030171078</v>
      </c>
      <c r="EA62" s="100">
        <f t="shared" si="117"/>
        <v>0.95000000000000007</v>
      </c>
      <c r="EB62" s="100">
        <f t="shared" si="118"/>
        <v>116.22683465365785</v>
      </c>
      <c r="EE62" s="72"/>
      <c r="EF62">
        <f t="shared" si="185"/>
        <v>-2.9963223377443209E-2</v>
      </c>
      <c r="EG62">
        <f t="shared" si="186"/>
        <v>1.9244524794716349</v>
      </c>
      <c r="EH62" s="61"/>
      <c r="EI62" s="49">
        <v>603.08249850248512</v>
      </c>
      <c r="EJ62">
        <v>56</v>
      </c>
      <c r="EK62" s="22">
        <f t="shared" si="119"/>
        <v>0.93333333333333335</v>
      </c>
      <c r="EL62" s="100">
        <f t="shared" si="120"/>
        <v>75.253618480469825</v>
      </c>
      <c r="EM62" s="100">
        <f t="shared" si="121"/>
        <v>0.7724821870129237</v>
      </c>
      <c r="EN62" s="100">
        <f t="shared" si="122"/>
        <v>0.54684682297697251</v>
      </c>
      <c r="EO62" s="100">
        <f t="shared" si="123"/>
        <v>0.95000000000000007</v>
      </c>
      <c r="EP62" s="100">
        <f t="shared" si="124"/>
        <v>119.92142616618625</v>
      </c>
      <c r="ES62" s="72"/>
      <c r="ET62">
        <f t="shared" si="125"/>
        <v>-2.9963223377443209E-2</v>
      </c>
      <c r="EU62">
        <f t="shared" si="126"/>
        <v>1.8765273873000179</v>
      </c>
      <c r="EV62" s="61"/>
      <c r="EW62">
        <v>818.40607280249333</v>
      </c>
      <c r="EX62">
        <v>56</v>
      </c>
      <c r="EY62" s="22">
        <f t="shared" si="127"/>
        <v>0.93333333333333335</v>
      </c>
      <c r="EZ62" s="100">
        <f t="shared" si="128"/>
        <v>101.7424474200939</v>
      </c>
      <c r="FA62" s="100">
        <f t="shared" si="129"/>
        <v>0.69359447927068485</v>
      </c>
      <c r="FB62" s="100">
        <f t="shared" si="130"/>
        <v>0.70385019272213822</v>
      </c>
      <c r="FC62" s="100">
        <f t="shared" si="131"/>
        <v>0.95000000000000007</v>
      </c>
      <c r="FD62" s="100">
        <f t="shared" si="132"/>
        <v>147.41695544342011</v>
      </c>
      <c r="FG62" s="72"/>
      <c r="FH62">
        <f t="shared" si="133"/>
        <v>-2.9963223377443209E-2</v>
      </c>
      <c r="FI62">
        <f t="shared" si="134"/>
        <v>2.0075021803983191</v>
      </c>
      <c r="FJ62" s="61"/>
      <c r="FK62">
        <v>818.2276578067989</v>
      </c>
      <c r="FL62">
        <v>56</v>
      </c>
      <c r="FM62" s="22">
        <f t="shared" si="135"/>
        <v>0.93333333333333335</v>
      </c>
      <c r="FN62" s="100">
        <f t="shared" si="136"/>
        <v>101.96237386686259</v>
      </c>
      <c r="FO62" s="100">
        <f t="shared" si="137"/>
        <v>0.74552541290499041</v>
      </c>
      <c r="FP62" s="100">
        <f t="shared" si="138"/>
        <v>0.7714661055173303</v>
      </c>
      <c r="FQ62" s="100">
        <f t="shared" si="171"/>
        <v>0.95000000000000007</v>
      </c>
      <c r="FR62" s="100">
        <f t="shared" si="172"/>
        <v>147.61768595772625</v>
      </c>
      <c r="FU62" s="72"/>
      <c r="FV62">
        <f t="shared" si="141"/>
        <v>-2.9963223377443209E-2</v>
      </c>
      <c r="FW62">
        <f t="shared" si="142"/>
        <v>2.0084399380690798</v>
      </c>
      <c r="FX62" s="61"/>
      <c r="FY62" s="49">
        <v>727.84785498069584</v>
      </c>
      <c r="FZ62">
        <v>56</v>
      </c>
      <c r="GA62" s="22">
        <f t="shared" si="143"/>
        <v>0.93333333333333335</v>
      </c>
      <c r="GB62" s="100">
        <f t="shared" si="144"/>
        <v>68.800605008057516</v>
      </c>
      <c r="GC62" s="100">
        <f t="shared" si="145"/>
        <v>0.6987933062431354</v>
      </c>
      <c r="GD62" s="100">
        <f t="shared" si="146"/>
        <v>0.76482763767469752</v>
      </c>
      <c r="GE62" s="100">
        <f t="shared" si="147"/>
        <v>0.95000000000000007</v>
      </c>
      <c r="GF62" s="100">
        <f t="shared" si="148"/>
        <v>102.5056980903091</v>
      </c>
      <c r="GI62" s="72"/>
      <c r="GJ62">
        <f t="shared" si="187"/>
        <v>-2.9963223377443209E-2</v>
      </c>
      <c r="GK62">
        <f t="shared" si="188"/>
        <v>1.8375922572835579</v>
      </c>
      <c r="GL62" s="61"/>
      <c r="GM62"/>
      <c r="GY62" s="61"/>
      <c r="GZ62"/>
      <c r="HK62" s="61"/>
      <c r="HL62"/>
      <c r="HW62" s="61"/>
      <c r="HX62"/>
      <c r="II62" s="61"/>
      <c r="IJ62"/>
      <c r="IU62" s="61"/>
      <c r="IV62"/>
      <c r="JA62"/>
      <c r="JB62"/>
      <c r="JC62"/>
    </row>
    <row r="63" spans="13:263" x14ac:dyDescent="0.25">
      <c r="M63" s="49">
        <v>262.02337681970289</v>
      </c>
      <c r="N63" s="49">
        <v>57</v>
      </c>
      <c r="O63" s="22">
        <f t="shared" si="61"/>
        <v>0.95</v>
      </c>
      <c r="P63" s="100">
        <f t="shared" si="62"/>
        <v>21.706849210479902</v>
      </c>
      <c r="Q63" s="100">
        <f t="shared" si="63"/>
        <v>0.20501973292172318</v>
      </c>
      <c r="R63" s="100">
        <f t="shared" si="64"/>
        <v>0.35745092741121925</v>
      </c>
      <c r="S63" s="100">
        <f t="shared" si="65"/>
        <v>0.96666666666666667</v>
      </c>
      <c r="T63" s="100">
        <f t="shared" si="66"/>
        <v>37.333474920626777</v>
      </c>
      <c r="X63">
        <f t="shared" si="189"/>
        <v>-2.2276394711152253E-2</v>
      </c>
      <c r="Y63">
        <f t="shared" si="68"/>
        <v>1.3365967893775812</v>
      </c>
      <c r="Z63" s="61"/>
      <c r="AA63" s="49">
        <v>328.50608822364313</v>
      </c>
      <c r="AB63" s="49">
        <v>57</v>
      </c>
      <c r="AC63" s="22">
        <f t="shared" si="69"/>
        <v>0.95</v>
      </c>
      <c r="AD63" s="100">
        <f t="shared" si="70"/>
        <v>30.727349006046502</v>
      </c>
      <c r="AE63" s="100">
        <f t="shared" si="71"/>
        <v>0.17075745740629256</v>
      </c>
      <c r="AF63" s="100">
        <f t="shared" si="72"/>
        <v>0.34311666107196193</v>
      </c>
      <c r="AG63" s="100">
        <f t="shared" si="73"/>
        <v>0.96666666666666667</v>
      </c>
      <c r="AH63" s="100">
        <f t="shared" si="74"/>
        <v>47.702835393907399</v>
      </c>
      <c r="AI63" s="88"/>
      <c r="AJ63" s="72"/>
      <c r="AL63">
        <f t="shared" si="173"/>
        <v>-2.2276394711152253E-2</v>
      </c>
      <c r="AM63">
        <f t="shared" si="174"/>
        <v>1.4875250932303872</v>
      </c>
      <c r="AN63" s="61"/>
      <c r="AO63" s="49">
        <v>278.00719415151832</v>
      </c>
      <c r="AP63" s="49">
        <v>57</v>
      </c>
      <c r="AQ63" s="22">
        <f t="shared" si="75"/>
        <v>0.95</v>
      </c>
      <c r="AR63" s="100">
        <f t="shared" si="76"/>
        <v>22.892555513135562</v>
      </c>
      <c r="AS63" s="100">
        <f t="shared" si="77"/>
        <v>0.15184556731976262</v>
      </c>
      <c r="AT63" s="100">
        <f t="shared" si="78"/>
        <v>0.28266297864681939</v>
      </c>
      <c r="AU63" s="100">
        <f t="shared" si="79"/>
        <v>0.96666666666666667</v>
      </c>
      <c r="AV63" s="100">
        <f t="shared" si="80"/>
        <v>33.341564157936972</v>
      </c>
      <c r="AY63" s="72"/>
      <c r="AZ63">
        <f t="shared" si="175"/>
        <v>-2.2276394711152253E-2</v>
      </c>
      <c r="BA63">
        <f t="shared" si="176"/>
        <v>1.3596942759993342</v>
      </c>
      <c r="BB63" s="61"/>
      <c r="BC63" s="49">
        <v>596.96272915484428</v>
      </c>
      <c r="BD63" s="49">
        <v>57</v>
      </c>
      <c r="BE63" s="22">
        <f t="shared" si="81"/>
        <v>0.95</v>
      </c>
      <c r="BF63" s="100">
        <f t="shared" si="82"/>
        <v>57.071006611361781</v>
      </c>
      <c r="BG63" s="100">
        <f t="shared" si="83"/>
        <v>1.1833944829944025</v>
      </c>
      <c r="BH63" s="100">
        <f t="shared" si="84"/>
        <v>0.90604850453821328</v>
      </c>
      <c r="BI63" s="100">
        <f t="shared" si="85"/>
        <v>0.96666666666666667</v>
      </c>
      <c r="BJ63" s="100">
        <f t="shared" si="86"/>
        <v>68.837206130102913</v>
      </c>
      <c r="BK63" s="88"/>
      <c r="BL63" s="72"/>
      <c r="BN63">
        <f t="shared" si="177"/>
        <v>-2.2276394711152253E-2</v>
      </c>
      <c r="BO63">
        <f t="shared" si="178"/>
        <v>1.7564155326489139</v>
      </c>
      <c r="BP63" s="61"/>
      <c r="BQ63" s="49">
        <v>527.43838502710435</v>
      </c>
      <c r="BR63" s="49">
        <v>57</v>
      </c>
      <c r="BS63" s="22">
        <f t="shared" si="87"/>
        <v>0.95</v>
      </c>
      <c r="BT63" s="100">
        <f t="shared" si="88"/>
        <v>51.24243515273529</v>
      </c>
      <c r="BU63" s="100">
        <f t="shared" si="89"/>
        <v>0.96328331052434524</v>
      </c>
      <c r="BV63" s="100">
        <f t="shared" si="90"/>
        <v>0.7655621174499424</v>
      </c>
      <c r="BW63" s="100">
        <f t="shared" si="91"/>
        <v>0.96666666666666667</v>
      </c>
      <c r="BX63" s="100">
        <f t="shared" si="92"/>
        <v>62.671643687773383</v>
      </c>
      <c r="BY63" s="88"/>
      <c r="BZ63" s="72"/>
      <c r="CB63">
        <f t="shared" si="179"/>
        <v>-2.2276394711152253E-2</v>
      </c>
      <c r="CC63">
        <f t="shared" si="180"/>
        <v>1.7096297601879107</v>
      </c>
      <c r="CD63" s="61"/>
      <c r="CE63" s="49">
        <v>729.87841453217402</v>
      </c>
      <c r="CF63" s="49">
        <v>57</v>
      </c>
      <c r="CG63" s="22">
        <f t="shared" si="93"/>
        <v>0.95</v>
      </c>
      <c r="CH63" s="100">
        <f t="shared" si="94"/>
        <v>69.426273616681641</v>
      </c>
      <c r="CI63" s="100">
        <f t="shared" si="95"/>
        <v>0.87258693428457135</v>
      </c>
      <c r="CJ63" s="100">
        <f t="shared" si="96"/>
        <v>0.84336275598975796</v>
      </c>
      <c r="CK63" s="100">
        <f t="shared" si="97"/>
        <v>0.96666666666666667</v>
      </c>
      <c r="CL63" s="100">
        <f t="shared" si="98"/>
        <v>78.479803258186124</v>
      </c>
      <c r="CM63" s="88"/>
      <c r="CN63" s="72"/>
      <c r="CP63">
        <f t="shared" si="99"/>
        <v>-2.2276394711152253E-2</v>
      </c>
      <c r="CQ63">
        <f t="shared" si="190"/>
        <v>1.8415238555756746</v>
      </c>
      <c r="CR63" s="61"/>
      <c r="CS63" s="49">
        <v>702.19388348233281</v>
      </c>
      <c r="CT63" s="49">
        <v>57</v>
      </c>
      <c r="CU63" s="22">
        <f t="shared" si="101"/>
        <v>0.95</v>
      </c>
      <c r="CV63" s="100">
        <f t="shared" si="102"/>
        <v>66.939359721862033</v>
      </c>
      <c r="CW63" s="100">
        <f t="shared" si="103"/>
        <v>0.65435162368521571</v>
      </c>
      <c r="CX63" s="100">
        <f t="shared" si="104"/>
        <v>0.6903245795065257</v>
      </c>
      <c r="CY63" s="100">
        <f t="shared" si="105"/>
        <v>0.96666666666666667</v>
      </c>
      <c r="CZ63" s="100">
        <f t="shared" si="106"/>
        <v>92.92113431479693</v>
      </c>
      <c r="DA63" s="88"/>
      <c r="DB63" s="72"/>
      <c r="DD63">
        <f t="shared" si="181"/>
        <v>-2.2276394711152253E-2</v>
      </c>
      <c r="DE63">
        <f t="shared" si="182"/>
        <v>1.8256815539943896</v>
      </c>
      <c r="DF63" s="61"/>
      <c r="DG63" s="49">
        <v>934.71399369004848</v>
      </c>
      <c r="DH63" s="49">
        <v>57</v>
      </c>
      <c r="DI63" s="22">
        <f t="shared" si="107"/>
        <v>0.95</v>
      </c>
      <c r="DJ63" s="100">
        <f t="shared" si="108"/>
        <v>81.563175714663913</v>
      </c>
      <c r="DK63" s="100">
        <f t="shared" si="109"/>
        <v>0.55409053268303232</v>
      </c>
      <c r="DL63" s="100">
        <f t="shared" si="110"/>
        <v>0.61279898737715632</v>
      </c>
      <c r="DM63" s="100">
        <f t="shared" si="111"/>
        <v>0.96666666666666667</v>
      </c>
      <c r="DN63" s="100">
        <f t="shared" si="112"/>
        <v>113.8230074167011</v>
      </c>
      <c r="DO63" s="88"/>
      <c r="DP63" s="72"/>
      <c r="DQ63" s="72"/>
      <c r="DR63">
        <f t="shared" si="183"/>
        <v>-2.2276394711152253E-2</v>
      </c>
      <c r="DS63">
        <f t="shared" si="184"/>
        <v>1.9114941269700598</v>
      </c>
      <c r="DT63" s="61"/>
      <c r="DU63" s="49">
        <v>964.79855410339417</v>
      </c>
      <c r="DV63" s="49">
        <v>57</v>
      </c>
      <c r="DW63" s="22">
        <f t="shared" si="113"/>
        <v>0.95</v>
      </c>
      <c r="DX63" s="100">
        <f t="shared" si="114"/>
        <v>85.904955400533723</v>
      </c>
      <c r="DY63" s="100">
        <f t="shared" si="115"/>
        <v>0.49994278328131092</v>
      </c>
      <c r="DZ63" s="100">
        <f t="shared" si="116"/>
        <v>0.55758332428672819</v>
      </c>
      <c r="EA63" s="100">
        <f t="shared" si="117"/>
        <v>0.96666666666666667</v>
      </c>
      <c r="EB63" s="100">
        <f t="shared" si="118"/>
        <v>117.37524092077012</v>
      </c>
      <c r="EE63" s="72"/>
      <c r="EF63">
        <f t="shared" si="185"/>
        <v>-2.2276394711152253E-2</v>
      </c>
      <c r="EG63">
        <f t="shared" si="186"/>
        <v>1.9340182166954394</v>
      </c>
      <c r="EH63" s="61"/>
      <c r="EI63" s="49">
        <v>619.58857316771105</v>
      </c>
      <c r="EJ63">
        <v>57</v>
      </c>
      <c r="EK63" s="22">
        <f t="shared" si="119"/>
        <v>0.95</v>
      </c>
      <c r="EL63" s="100">
        <f t="shared" si="120"/>
        <v>77.313273417483288</v>
      </c>
      <c r="EM63" s="100">
        <f t="shared" si="121"/>
        <v>0.78627651178101154</v>
      </c>
      <c r="EN63" s="100">
        <f t="shared" si="122"/>
        <v>0.5568906500152172</v>
      </c>
      <c r="EO63" s="100">
        <f t="shared" si="123"/>
        <v>0.96666666666666667</v>
      </c>
      <c r="EP63" s="100">
        <f t="shared" si="124"/>
        <v>121.79123298831047</v>
      </c>
      <c r="ES63" s="72"/>
      <c r="ET63">
        <f t="shared" si="125"/>
        <v>-2.2276394711152253E-2</v>
      </c>
      <c r="EU63">
        <f t="shared" si="126"/>
        <v>1.8882540615392767</v>
      </c>
      <c r="EV63" s="61"/>
      <c r="EW63">
        <v>835.88710362105724</v>
      </c>
      <c r="EX63">
        <v>57</v>
      </c>
      <c r="EY63" s="22">
        <f t="shared" si="127"/>
        <v>0.95</v>
      </c>
      <c r="EZ63" s="100">
        <f t="shared" si="128"/>
        <v>103.91565081876419</v>
      </c>
      <c r="FA63" s="100">
        <f t="shared" si="129"/>
        <v>0.70598009497194703</v>
      </c>
      <c r="FB63" s="100">
        <f t="shared" si="130"/>
        <v>0.71405955507669472</v>
      </c>
      <c r="FC63" s="100">
        <f t="shared" si="131"/>
        <v>0.96666666666666667</v>
      </c>
      <c r="FD63" s="100">
        <f t="shared" si="132"/>
        <v>156.56446075309293</v>
      </c>
      <c r="FG63" s="72"/>
      <c r="FH63">
        <f t="shared" si="133"/>
        <v>-2.2276394711152253E-2</v>
      </c>
      <c r="FI63">
        <f t="shared" si="134"/>
        <v>2.0166809619204615</v>
      </c>
      <c r="FJ63" s="61"/>
      <c r="FK63">
        <v>836.21199465207383</v>
      </c>
      <c r="FL63">
        <v>57</v>
      </c>
      <c r="FM63" s="22">
        <f t="shared" si="135"/>
        <v>0.95</v>
      </c>
      <c r="FN63" s="100">
        <f t="shared" si="136"/>
        <v>104.2034685789146</v>
      </c>
      <c r="FO63" s="100">
        <f t="shared" si="137"/>
        <v>0.75883836670686522</v>
      </c>
      <c r="FP63" s="100">
        <f t="shared" si="138"/>
        <v>0.78317342283942359</v>
      </c>
      <c r="FQ63" s="100">
        <f t="shared" si="171"/>
        <v>0.96666666666666667</v>
      </c>
      <c r="FR63" s="100">
        <f t="shared" si="172"/>
        <v>147.69658596818562</v>
      </c>
      <c r="FU63" s="72"/>
      <c r="FV63">
        <f t="shared" si="141"/>
        <v>-2.2276394711152253E-2</v>
      </c>
      <c r="FW63">
        <f t="shared" si="142"/>
        <v>2.0178821753897163</v>
      </c>
      <c r="FX63" s="61"/>
      <c r="FY63" s="49">
        <v>746.38595913910387</v>
      </c>
      <c r="FZ63">
        <v>57</v>
      </c>
      <c r="GA63" s="22">
        <f t="shared" si="143"/>
        <v>0.95</v>
      </c>
      <c r="GB63" s="100">
        <f t="shared" si="144"/>
        <v>70.552939335998474</v>
      </c>
      <c r="GC63" s="100">
        <f t="shared" si="145"/>
        <v>0.71127175814033416</v>
      </c>
      <c r="GD63" s="100">
        <f t="shared" si="146"/>
        <v>0.77697852613973106</v>
      </c>
      <c r="GE63" s="100">
        <f t="shared" si="147"/>
        <v>0.96666666666666667</v>
      </c>
      <c r="GF63" s="100">
        <f t="shared" si="148"/>
        <v>91.235986773002381</v>
      </c>
      <c r="GI63" s="72"/>
      <c r="GJ63">
        <f t="shared" si="187"/>
        <v>-2.2276394711152253E-2</v>
      </c>
      <c r="GK63">
        <f t="shared" si="188"/>
        <v>1.8485151117943077</v>
      </c>
      <c r="GL63" s="61"/>
      <c r="GM63"/>
      <c r="GY63" s="61"/>
      <c r="GZ63"/>
      <c r="HK63" s="61"/>
      <c r="HL63"/>
      <c r="HW63" s="61"/>
      <c r="HX63"/>
      <c r="II63" s="61"/>
      <c r="IJ63"/>
      <c r="IU63" s="61"/>
      <c r="IV63"/>
      <c r="JA63"/>
      <c r="JB63"/>
      <c r="JC63"/>
    </row>
    <row r="64" spans="13:263" x14ac:dyDescent="0.25">
      <c r="M64" s="49">
        <v>269.04646438858845</v>
      </c>
      <c r="N64" s="49">
        <v>58</v>
      </c>
      <c r="O64" s="22">
        <f t="shared" si="61"/>
        <v>0.96666666666666667</v>
      </c>
      <c r="P64" s="100">
        <f t="shared" si="62"/>
        <v>22.288664103105663</v>
      </c>
      <c r="Q64" s="100">
        <f t="shared" si="63"/>
        <v>0.20861657034140255</v>
      </c>
      <c r="R64" s="100">
        <f t="shared" si="64"/>
        <v>0.35827637200878326</v>
      </c>
      <c r="S64" s="100">
        <f t="shared" si="65"/>
        <v>0.98333333333333339</v>
      </c>
      <c r="T64" s="100">
        <f t="shared" si="66"/>
        <v>37.217550395135113</v>
      </c>
      <c r="X64">
        <f t="shared" si="189"/>
        <v>-1.4723256820706347E-2</v>
      </c>
      <c r="Y64">
        <f t="shared" si="68"/>
        <v>1.3480840393175677</v>
      </c>
      <c r="Z64" s="61"/>
      <c r="AA64" s="49">
        <v>336.50334322261943</v>
      </c>
      <c r="AB64" s="49">
        <v>58</v>
      </c>
      <c r="AC64" s="22">
        <f t="shared" si="69"/>
        <v>0.96666666666666667</v>
      </c>
      <c r="AD64" s="100">
        <f t="shared" si="70"/>
        <v>31.475385204622526</v>
      </c>
      <c r="AE64" s="100">
        <f t="shared" si="71"/>
        <v>0.17375320227306965</v>
      </c>
      <c r="AF64" s="100">
        <f t="shared" si="72"/>
        <v>0.34403435691085765</v>
      </c>
      <c r="AG64" s="100">
        <f t="shared" si="73"/>
        <v>0.98333333333333339</v>
      </c>
      <c r="AH64" s="100">
        <f t="shared" si="74"/>
        <v>49.133013975004133</v>
      </c>
      <c r="AI64" s="88"/>
      <c r="AJ64" s="72"/>
      <c r="AL64">
        <f t="shared" si="173"/>
        <v>-1.4723256820706347E-2</v>
      </c>
      <c r="AM64">
        <f t="shared" si="174"/>
        <v>1.4979710538305206</v>
      </c>
      <c r="AN64" s="61"/>
      <c r="AO64" s="49">
        <v>285.50700516799935</v>
      </c>
      <c r="AP64" s="49">
        <v>58</v>
      </c>
      <c r="AQ64" s="22">
        <f t="shared" si="75"/>
        <v>0.96666666666666667</v>
      </c>
      <c r="AR64" s="100">
        <f t="shared" si="76"/>
        <v>23.510128884057913</v>
      </c>
      <c r="AS64" s="100">
        <f t="shared" si="77"/>
        <v>0.15450952464116197</v>
      </c>
      <c r="AT64" s="100">
        <f t="shared" si="78"/>
        <v>0.28331845466805217</v>
      </c>
      <c r="AU64" s="100">
        <f t="shared" si="79"/>
        <v>0.98333333333333339</v>
      </c>
      <c r="AV64" s="100">
        <f t="shared" si="80"/>
        <v>32.106629576159634</v>
      </c>
      <c r="AY64" s="72"/>
      <c r="AZ64">
        <f t="shared" si="175"/>
        <v>-1.4723256820706347E-2</v>
      </c>
      <c r="BA64">
        <f t="shared" si="176"/>
        <v>1.3712550099621037</v>
      </c>
      <c r="BB64" s="61"/>
      <c r="BC64" s="49">
        <v>608.95361071267166</v>
      </c>
      <c r="BD64" s="49">
        <v>58</v>
      </c>
      <c r="BE64" s="22">
        <f t="shared" si="81"/>
        <v>0.96666666666666667</v>
      </c>
      <c r="BF64" s="100">
        <f t="shared" si="82"/>
        <v>58.217362400829032</v>
      </c>
      <c r="BG64" s="100">
        <f t="shared" si="83"/>
        <v>1.2041557897136028</v>
      </c>
      <c r="BH64" s="100">
        <f t="shared" si="84"/>
        <v>0.91758977413653298</v>
      </c>
      <c r="BI64" s="100">
        <f t="shared" si="85"/>
        <v>0.98333333333333339</v>
      </c>
      <c r="BJ64" s="100">
        <f t="shared" si="86"/>
        <v>67.516227636899529</v>
      </c>
      <c r="BK64" s="88"/>
      <c r="BL64" s="72"/>
      <c r="BN64">
        <f t="shared" si="177"/>
        <v>-1.4723256820706347E-2</v>
      </c>
      <c r="BO64">
        <f t="shared" si="178"/>
        <v>1.7650525253777154</v>
      </c>
      <c r="BP64" s="61"/>
      <c r="BQ64" s="49">
        <v>538.92903057823855</v>
      </c>
      <c r="BR64" s="49">
        <v>58</v>
      </c>
      <c r="BS64" s="22">
        <f t="shared" si="87"/>
        <v>0.96666666666666667</v>
      </c>
      <c r="BT64" s="100">
        <f t="shared" si="88"/>
        <v>52.358790496282772</v>
      </c>
      <c r="BU64" s="100">
        <f t="shared" si="89"/>
        <v>0.98018301772652672</v>
      </c>
      <c r="BV64" s="100">
        <f t="shared" si="90"/>
        <v>0.77522989550734678</v>
      </c>
      <c r="BW64" s="100">
        <f t="shared" si="91"/>
        <v>0.98333333333333339</v>
      </c>
      <c r="BX64" s="100">
        <f t="shared" si="92"/>
        <v>64.186515137438192</v>
      </c>
      <c r="BY64" s="88"/>
      <c r="BZ64" s="72"/>
      <c r="CB64">
        <f t="shared" si="179"/>
        <v>-1.4723256820706347E-2</v>
      </c>
      <c r="CC64">
        <f t="shared" si="180"/>
        <v>1.7189896056621929</v>
      </c>
      <c r="CD64" s="61"/>
      <c r="CE64" s="49">
        <v>743.35590399215903</v>
      </c>
      <c r="CF64" s="49">
        <v>58</v>
      </c>
      <c r="CG64" s="22">
        <f t="shared" si="93"/>
        <v>0.96666666666666667</v>
      </c>
      <c r="CH64" s="100">
        <f t="shared" si="94"/>
        <v>70.708256824137649</v>
      </c>
      <c r="CI64" s="100">
        <f t="shared" si="95"/>
        <v>0.88789547699131832</v>
      </c>
      <c r="CJ64" s="100">
        <f t="shared" si="96"/>
        <v>0.85358606346085109</v>
      </c>
      <c r="CK64" s="100">
        <f t="shared" si="97"/>
        <v>0.98333333333333339</v>
      </c>
      <c r="CL64" s="100">
        <f t="shared" si="98"/>
        <v>82.803375561290281</v>
      </c>
      <c r="CM64" s="88"/>
      <c r="CN64" s="72"/>
      <c r="CP64">
        <f t="shared" si="99"/>
        <v>-1.4723256820706347E-2</v>
      </c>
      <c r="CQ64">
        <f t="shared" si="190"/>
        <v>1.8494701306821173</v>
      </c>
      <c r="CR64" s="61"/>
      <c r="CS64" s="49">
        <v>718.2012252843906</v>
      </c>
      <c r="CT64" s="49">
        <v>58</v>
      </c>
      <c r="CU64" s="22">
        <f t="shared" si="101"/>
        <v>0.96666666666666667</v>
      </c>
      <c r="CV64" s="100">
        <f t="shared" si="102"/>
        <v>68.465321762096337</v>
      </c>
      <c r="CW64" s="100">
        <f t="shared" si="103"/>
        <v>0.66583147673232479</v>
      </c>
      <c r="CX64" s="100">
        <f t="shared" si="104"/>
        <v>0.69817679129026811</v>
      </c>
      <c r="CY64" s="100">
        <f t="shared" si="105"/>
        <v>0.98333333333333339</v>
      </c>
      <c r="CZ64" s="100">
        <f t="shared" si="106"/>
        <v>94.318430417263542</v>
      </c>
      <c r="DA64" s="88"/>
      <c r="DB64" s="72"/>
      <c r="DD64">
        <f t="shared" si="181"/>
        <v>-1.4723256820706347E-2</v>
      </c>
      <c r="DE64">
        <f t="shared" si="182"/>
        <v>1.8354706535235303</v>
      </c>
      <c r="DF64" s="61"/>
      <c r="DG64" s="49">
        <v>955.19906302299103</v>
      </c>
      <c r="DH64" s="49">
        <v>58</v>
      </c>
      <c r="DI64" s="22">
        <f t="shared" si="107"/>
        <v>0.96666666666666667</v>
      </c>
      <c r="DJ64" s="100">
        <f t="shared" si="108"/>
        <v>83.350703579667623</v>
      </c>
      <c r="DK64" s="100">
        <f t="shared" si="109"/>
        <v>0.56381141922133116</v>
      </c>
      <c r="DL64" s="100">
        <f t="shared" si="110"/>
        <v>0.62032961562953048</v>
      </c>
      <c r="DM64" s="100">
        <f t="shared" si="111"/>
        <v>0.98333333333333339</v>
      </c>
      <c r="DN64" s="100">
        <f t="shared" si="112"/>
        <v>112.67903794687743</v>
      </c>
      <c r="DO64" s="88"/>
      <c r="DP64" s="72"/>
      <c r="DQ64" s="72"/>
      <c r="DR64">
        <f t="shared" si="183"/>
        <v>-1.4723256820706347E-2</v>
      </c>
      <c r="DS64">
        <f t="shared" si="184"/>
        <v>1.9209092701445589</v>
      </c>
      <c r="DT64" s="61"/>
      <c r="DU64" s="49">
        <v>987.29175019342688</v>
      </c>
      <c r="DV64" s="49">
        <v>58</v>
      </c>
      <c r="DW64" s="22">
        <f t="shared" si="113"/>
        <v>0.96666666666666667</v>
      </c>
      <c r="DX64" s="100">
        <f t="shared" si="114"/>
        <v>87.907733077502172</v>
      </c>
      <c r="DY64" s="100">
        <f t="shared" si="115"/>
        <v>0.50871370930379012</v>
      </c>
      <c r="DZ64" s="100">
        <f t="shared" si="116"/>
        <v>0.56515529265298792</v>
      </c>
      <c r="EA64" s="100">
        <f t="shared" si="117"/>
        <v>0.98333333333333339</v>
      </c>
      <c r="EB64" s="100">
        <f t="shared" si="118"/>
        <v>116.16335473736004</v>
      </c>
      <c r="EE64" s="72"/>
      <c r="EF64">
        <f t="shared" si="185"/>
        <v>-1.4723256820706347E-2</v>
      </c>
      <c r="EG64">
        <f t="shared" si="186"/>
        <v>1.9440270808208195</v>
      </c>
      <c r="EH64" s="61"/>
      <c r="EI64" s="49">
        <v>635.1175088123457</v>
      </c>
      <c r="EJ64">
        <v>58</v>
      </c>
      <c r="EK64" s="22">
        <f t="shared" si="119"/>
        <v>0.96666666666666667</v>
      </c>
      <c r="EL64" s="100">
        <f t="shared" si="120"/>
        <v>79.250999352676033</v>
      </c>
      <c r="EM64" s="100">
        <f t="shared" si="121"/>
        <v>0.8000708365490995</v>
      </c>
      <c r="EN64" s="100">
        <f t="shared" si="122"/>
        <v>0.56633989502749915</v>
      </c>
      <c r="EO64" s="100">
        <f t="shared" si="123"/>
        <v>0.98333333333333339</v>
      </c>
      <c r="EP64" s="100">
        <f t="shared" si="124"/>
        <v>132.84891672091806</v>
      </c>
      <c r="ES64" s="72"/>
      <c r="ET64">
        <f t="shared" si="125"/>
        <v>-1.4723256820706347E-2</v>
      </c>
      <c r="EU64">
        <f t="shared" si="126"/>
        <v>1.8990047473644416</v>
      </c>
      <c r="EV64" s="61"/>
      <c r="EW64">
        <v>857.93298106553755</v>
      </c>
      <c r="EX64">
        <v>58</v>
      </c>
      <c r="EY64" s="22">
        <f t="shared" si="127"/>
        <v>0.96666666666666667</v>
      </c>
      <c r="EZ64" s="100">
        <f t="shared" si="128"/>
        <v>106.65634593487457</v>
      </c>
      <c r="FA64" s="100">
        <f t="shared" si="129"/>
        <v>0.71836571067320931</v>
      </c>
      <c r="FB64" s="100">
        <f t="shared" si="130"/>
        <v>0.72693490285171414</v>
      </c>
      <c r="FC64" s="100">
        <f t="shared" si="131"/>
        <v>0.98333333333333339</v>
      </c>
      <c r="FD64" s="100">
        <f t="shared" si="132"/>
        <v>149.10995078219162</v>
      </c>
      <c r="FG64" s="72"/>
      <c r="FH64">
        <f t="shared" si="133"/>
        <v>-1.4723256820706347E-2</v>
      </c>
      <c r="FI64">
        <f t="shared" si="134"/>
        <v>2.0279867005965801</v>
      </c>
      <c r="FJ64" s="61"/>
      <c r="FK64">
        <v>857.71440468258436</v>
      </c>
      <c r="FL64">
        <v>58</v>
      </c>
      <c r="FM64" s="22">
        <f t="shared" si="135"/>
        <v>0.96666666666666667</v>
      </c>
      <c r="FN64" s="100">
        <f t="shared" si="136"/>
        <v>106.8829633987868</v>
      </c>
      <c r="FO64" s="100">
        <f t="shared" si="137"/>
        <v>0.77215132050874014</v>
      </c>
      <c r="FP64" s="100">
        <f t="shared" si="138"/>
        <v>0.797170910741408</v>
      </c>
      <c r="FQ64" s="100">
        <f t="shared" si="171"/>
        <v>0.98333333333333339</v>
      </c>
      <c r="FR64" s="100">
        <f t="shared" si="172"/>
        <v>134.69952401564544</v>
      </c>
      <c r="FU64" s="72"/>
      <c r="FV64">
        <f t="shared" si="141"/>
        <v>-1.4723256820706347E-2</v>
      </c>
      <c r="FW64">
        <f t="shared" si="142"/>
        <v>2.0289084863917561</v>
      </c>
      <c r="FX64" s="61"/>
      <c r="FY64" s="49">
        <v>763.99509160726939</v>
      </c>
      <c r="FZ64">
        <v>58</v>
      </c>
      <c r="GA64" s="22">
        <f t="shared" si="143"/>
        <v>0.96666666666666667</v>
      </c>
      <c r="GB64" s="100">
        <f t="shared" si="144"/>
        <v>72.217461611067819</v>
      </c>
      <c r="GC64" s="100">
        <f t="shared" si="145"/>
        <v>0.72375021003753304</v>
      </c>
      <c r="GD64" s="100">
        <f t="shared" si="146"/>
        <v>0.78852051569585468</v>
      </c>
      <c r="GE64" s="100">
        <f t="shared" si="147"/>
        <v>0.98333333333333339</v>
      </c>
      <c r="GF64" s="100">
        <f t="shared" si="148"/>
        <v>86.802850850500036</v>
      </c>
      <c r="GI64" s="72"/>
      <c r="GJ64">
        <f t="shared" si="187"/>
        <v>-1.4723256820706347E-2</v>
      </c>
      <c r="GK64">
        <f t="shared" si="188"/>
        <v>1.8586422192378536</v>
      </c>
      <c r="GL64" s="61"/>
      <c r="GM64"/>
      <c r="GY64" s="61"/>
      <c r="GZ64"/>
      <c r="HK64" s="61"/>
      <c r="HL64"/>
      <c r="HW64" s="61"/>
      <c r="HX64"/>
      <c r="II64" s="61"/>
      <c r="IJ64"/>
      <c r="IU64" s="61"/>
      <c r="IV64"/>
      <c r="JA64"/>
      <c r="JB64"/>
      <c r="JC64"/>
    </row>
    <row r="65" spans="13:263" x14ac:dyDescent="0.25">
      <c r="M65" s="49">
        <v>277.04512267859906</v>
      </c>
      <c r="N65" s="49">
        <v>59</v>
      </c>
      <c r="O65" s="22">
        <f t="shared" si="61"/>
        <v>0.98333333333333328</v>
      </c>
      <c r="P65" s="100">
        <f t="shared" si="62"/>
        <v>22.951298374500794</v>
      </c>
      <c r="Q65" s="100">
        <f t="shared" si="63"/>
        <v>0.21221340776108188</v>
      </c>
      <c r="R65" s="100">
        <f t="shared" si="64"/>
        <v>0.35921647836634896</v>
      </c>
      <c r="S65" s="100">
        <f t="shared" si="65"/>
        <v>1</v>
      </c>
      <c r="T65" s="100">
        <f t="shared" si="66"/>
        <v>36.031204907036994</v>
      </c>
      <c r="X65">
        <f t="shared" si="189"/>
        <v>-7.2992387414994656E-3</v>
      </c>
      <c r="Y65">
        <f t="shared" si="68"/>
        <v>1.3608072589770421</v>
      </c>
      <c r="Z65" s="61"/>
      <c r="AA65" s="49">
        <v>345.50578866351862</v>
      </c>
      <c r="AB65" s="49">
        <v>59</v>
      </c>
      <c r="AC65" s="22">
        <f t="shared" si="69"/>
        <v>0.98333333333333328</v>
      </c>
      <c r="AD65" s="100">
        <f t="shared" si="70"/>
        <v>32.317443519176749</v>
      </c>
      <c r="AE65" s="100">
        <f t="shared" si="71"/>
        <v>0.17674894713984668</v>
      </c>
      <c r="AF65" s="100">
        <f t="shared" si="72"/>
        <v>0.34506739971392653</v>
      </c>
      <c r="AG65" s="100">
        <f t="shared" si="73"/>
        <v>1</v>
      </c>
      <c r="AH65" s="100">
        <f t="shared" si="74"/>
        <v>46.299886323637061</v>
      </c>
      <c r="AI65" s="88"/>
      <c r="AJ65" s="72"/>
      <c r="AL65">
        <f t="shared" si="173"/>
        <v>-7.2992387414994656E-3</v>
      </c>
      <c r="AM65">
        <f t="shared" si="174"/>
        <v>1.5094369984692746</v>
      </c>
      <c r="AN65" s="61"/>
      <c r="AO65" s="49">
        <v>291.50385932265118</v>
      </c>
      <c r="AP65" s="49">
        <v>59</v>
      </c>
      <c r="AQ65" s="22">
        <f t="shared" si="75"/>
        <v>0.98333333333333328</v>
      </c>
      <c r="AR65" s="100">
        <f t="shared" si="76"/>
        <v>24.003940985066794</v>
      </c>
      <c r="AS65" s="100">
        <f t="shared" si="77"/>
        <v>0.15717348196256131</v>
      </c>
      <c r="AT65" s="100">
        <f t="shared" si="78"/>
        <v>0.28384257375486199</v>
      </c>
      <c r="AU65" s="100">
        <f t="shared" si="79"/>
        <v>1</v>
      </c>
      <c r="AV65" s="100">
        <f t="shared" si="80"/>
        <v>33.356467351553974</v>
      </c>
      <c r="AY65" s="72"/>
      <c r="AZ65">
        <f t="shared" si="175"/>
        <v>-7.2992387414994656E-3</v>
      </c>
      <c r="BA65">
        <f t="shared" si="176"/>
        <v>1.380282550359875</v>
      </c>
      <c r="BB65" s="61"/>
      <c r="BC65" s="49">
        <v>620.96396835887344</v>
      </c>
      <c r="BD65" s="49">
        <v>59</v>
      </c>
      <c r="BE65" s="22">
        <f t="shared" si="81"/>
        <v>0.98333333333333328</v>
      </c>
      <c r="BF65" s="100">
        <f t="shared" si="82"/>
        <v>59.365580149031878</v>
      </c>
      <c r="BG65" s="100">
        <f t="shared" si="83"/>
        <v>1.2249170964328027</v>
      </c>
      <c r="BH65" s="100">
        <f t="shared" si="84"/>
        <v>0.92914978954478855</v>
      </c>
      <c r="BI65" s="100">
        <f t="shared" si="85"/>
        <v>1</v>
      </c>
      <c r="BJ65" s="100">
        <f t="shared" si="86"/>
        <v>64.485017831277688</v>
      </c>
      <c r="BK65" s="88"/>
      <c r="BL65" s="72"/>
      <c r="BN65">
        <f t="shared" si="177"/>
        <v>-7.2992387414994656E-3</v>
      </c>
      <c r="BO65">
        <f t="shared" si="178"/>
        <v>1.7735347162944286</v>
      </c>
      <c r="BP65" s="61"/>
      <c r="BQ65" s="49">
        <v>548.94102597637936</v>
      </c>
      <c r="BR65" s="49">
        <v>59</v>
      </c>
      <c r="BS65" s="22">
        <f t="shared" si="87"/>
        <v>0.98333333333333328</v>
      </c>
      <c r="BT65" s="100">
        <f t="shared" si="88"/>
        <v>53.331489942327735</v>
      </c>
      <c r="BU65" s="100">
        <f t="shared" si="89"/>
        <v>0.9970827249287082</v>
      </c>
      <c r="BV65" s="100">
        <f t="shared" si="90"/>
        <v>0.78365359537610002</v>
      </c>
      <c r="BW65" s="100">
        <f t="shared" si="91"/>
        <v>1</v>
      </c>
      <c r="BX65" s="100">
        <f t="shared" si="92"/>
        <v>70.070199467303752</v>
      </c>
      <c r="BY65" s="88"/>
      <c r="BZ65" s="72"/>
      <c r="CB65">
        <f t="shared" si="179"/>
        <v>-7.2992387414994656E-3</v>
      </c>
      <c r="CC65">
        <f t="shared" si="180"/>
        <v>1.726983716904186</v>
      </c>
      <c r="CD65" s="61"/>
      <c r="CE65" s="49">
        <v>757.38035358728439</v>
      </c>
      <c r="CF65" s="49">
        <v>59</v>
      </c>
      <c r="CG65" s="22">
        <f t="shared" si="93"/>
        <v>0.98333333333333328</v>
      </c>
      <c r="CH65" s="100">
        <f t="shared" si="94"/>
        <v>72.042267058621178</v>
      </c>
      <c r="CI65" s="100">
        <f t="shared" si="95"/>
        <v>0.90320401969806507</v>
      </c>
      <c r="CJ65" s="100">
        <f t="shared" si="96"/>
        <v>0.86422426583151546</v>
      </c>
      <c r="CK65" s="100">
        <f t="shared" si="97"/>
        <v>1</v>
      </c>
      <c r="CL65" s="100">
        <f t="shared" si="98"/>
        <v>88.463113390483286</v>
      </c>
      <c r="CM65" s="88"/>
      <c r="CN65" s="72"/>
      <c r="CP65">
        <f t="shared" si="99"/>
        <v>-7.2992387414994656E-3</v>
      </c>
      <c r="CQ65">
        <f t="shared" si="190"/>
        <v>1.8575873709375805</v>
      </c>
      <c r="CR65" s="61"/>
      <c r="CS65" s="49">
        <v>734.68530678107345</v>
      </c>
      <c r="CT65" s="49">
        <v>59</v>
      </c>
      <c r="CU65" s="22">
        <f t="shared" si="101"/>
        <v>0.98333333333333328</v>
      </c>
      <c r="CV65" s="100">
        <f t="shared" si="102"/>
        <v>70.036730865688597</v>
      </c>
      <c r="CW65" s="100">
        <f t="shared" si="103"/>
        <v>0.67731132977943387</v>
      </c>
      <c r="CX65" s="100">
        <f t="shared" si="104"/>
        <v>0.70626286208034661</v>
      </c>
      <c r="CY65" s="100">
        <f t="shared" si="105"/>
        <v>1</v>
      </c>
      <c r="CZ65" s="100">
        <f t="shared" si="106"/>
        <v>91.493609928871265</v>
      </c>
      <c r="DA65" s="88"/>
      <c r="DB65" s="72"/>
      <c r="DD65">
        <f t="shared" si="181"/>
        <v>-7.2992387414994656E-3</v>
      </c>
      <c r="DE65">
        <f t="shared" si="182"/>
        <v>1.8453258661360363</v>
      </c>
      <c r="DF65" s="61"/>
      <c r="DG65" s="49">
        <v>978.19438252322834</v>
      </c>
      <c r="DH65" s="49">
        <v>59</v>
      </c>
      <c r="DI65" s="22">
        <f t="shared" si="107"/>
        <v>0.98333333333333328</v>
      </c>
      <c r="DJ65" s="100">
        <f t="shared" si="108"/>
        <v>85.357275961887282</v>
      </c>
      <c r="DK65" s="100">
        <f t="shared" si="109"/>
        <v>0.57353230575962999</v>
      </c>
      <c r="DL65" s="100">
        <f t="shared" si="110"/>
        <v>0.62878305066000795</v>
      </c>
      <c r="DM65" s="100">
        <f t="shared" si="111"/>
        <v>1</v>
      </c>
      <c r="DN65" s="100">
        <f t="shared" si="112"/>
        <v>110.05980312059253</v>
      </c>
      <c r="DO65" s="88"/>
      <c r="DP65" s="72"/>
      <c r="DQ65" s="72"/>
      <c r="DR65">
        <f t="shared" si="183"/>
        <v>-7.2992387414994656E-3</v>
      </c>
      <c r="DS65">
        <f t="shared" si="184"/>
        <v>1.9312405468381806</v>
      </c>
      <c r="DT65" s="61"/>
      <c r="DU65" s="49">
        <v>1008.7399317960998</v>
      </c>
      <c r="DV65" s="49">
        <v>59</v>
      </c>
      <c r="DW65" s="22">
        <f t="shared" si="113"/>
        <v>0.98333333333333328</v>
      </c>
      <c r="DX65" s="100">
        <f t="shared" si="114"/>
        <v>89.817463431226059</v>
      </c>
      <c r="DY65" s="100">
        <f t="shared" si="115"/>
        <v>0.5174846353262692</v>
      </c>
      <c r="DZ65" s="100">
        <f t="shared" si="116"/>
        <v>0.57237547390064969</v>
      </c>
      <c r="EA65" s="100">
        <f t="shared" si="117"/>
        <v>1</v>
      </c>
      <c r="EB65" s="100">
        <f t="shared" si="118"/>
        <v>114.89159523034107</v>
      </c>
      <c r="EE65" s="72"/>
      <c r="EF65">
        <f t="shared" si="185"/>
        <v>-7.2992387414994656E-3</v>
      </c>
      <c r="EG65">
        <f t="shared" si="186"/>
        <v>1.9533607858260398</v>
      </c>
      <c r="EH65" s="61"/>
      <c r="EI65" s="49">
        <v>652.12307120665503</v>
      </c>
      <c r="EJ65">
        <v>59</v>
      </c>
      <c r="EK65" s="22">
        <f t="shared" si="119"/>
        <v>0.98333333333333328</v>
      </c>
      <c r="EL65" s="100">
        <f t="shared" si="120"/>
        <v>81.372981183760302</v>
      </c>
      <c r="EM65" s="100">
        <f t="shared" si="121"/>
        <v>0.81386516131718734</v>
      </c>
      <c r="EN65" s="100">
        <f t="shared" si="122"/>
        <v>0.57668765673588118</v>
      </c>
      <c r="EO65" s="100">
        <f t="shared" si="123"/>
        <v>1</v>
      </c>
      <c r="EP65" s="100">
        <f t="shared" si="124"/>
        <v>129.27099626505739</v>
      </c>
      <c r="ES65" s="72"/>
      <c r="ET65">
        <f t="shared" si="125"/>
        <v>-7.2992387414994656E-3</v>
      </c>
      <c r="EU65">
        <f t="shared" si="126"/>
        <v>1.9104802271169088</v>
      </c>
      <c r="EV65" s="61"/>
      <c r="EW65">
        <v>877.86673248278407</v>
      </c>
      <c r="EX65">
        <v>59</v>
      </c>
      <c r="EY65" s="22">
        <f t="shared" si="127"/>
        <v>0.98333333333333328</v>
      </c>
      <c r="EZ65" s="100">
        <f t="shared" si="128"/>
        <v>109.13446617720062</v>
      </c>
      <c r="FA65" s="100">
        <f t="shared" si="129"/>
        <v>0.73075132637447149</v>
      </c>
      <c r="FB65" s="100">
        <f t="shared" si="130"/>
        <v>0.73857671582124496</v>
      </c>
      <c r="FC65" s="100">
        <f t="shared" si="131"/>
        <v>1</v>
      </c>
      <c r="FD65" s="100">
        <f t="shared" si="132"/>
        <v>138.10509688130995</v>
      </c>
      <c r="FG65" s="72"/>
      <c r="FH65">
        <f t="shared" si="133"/>
        <v>-7.2992387414994656E-3</v>
      </c>
      <c r="FI65">
        <f t="shared" si="134"/>
        <v>2.0379619284682358</v>
      </c>
      <c r="FJ65" s="61"/>
      <c r="FK65">
        <v>875.71984675465706</v>
      </c>
      <c r="FL65">
        <v>59</v>
      </c>
      <c r="FM65" s="22">
        <f t="shared" si="135"/>
        <v>0.98333333333333328</v>
      </c>
      <c r="FN65" s="100">
        <f t="shared" si="136"/>
        <v>109.12668811118745</v>
      </c>
      <c r="FO65" s="100">
        <f t="shared" si="137"/>
        <v>0.78546427431061483</v>
      </c>
      <c r="FP65" s="100">
        <f t="shared" si="138"/>
        <v>0.80889196699585142</v>
      </c>
      <c r="FQ65" s="100">
        <f t="shared" si="171"/>
        <v>1</v>
      </c>
      <c r="FR65" s="100">
        <f t="shared" si="172"/>
        <v>134.7758570608153</v>
      </c>
      <c r="FU65" s="72"/>
      <c r="FV65">
        <f t="shared" si="141"/>
        <v>-7.2992387414994656E-3</v>
      </c>
      <c r="FW65">
        <f t="shared" si="142"/>
        <v>2.0379309749881092</v>
      </c>
      <c r="FX65" s="61"/>
      <c r="FY65" s="49">
        <v>778.55908574751084</v>
      </c>
      <c r="FZ65">
        <v>59</v>
      </c>
      <c r="GA65" s="22">
        <f t="shared" si="143"/>
        <v>0.98333333333333328</v>
      </c>
      <c r="GB65" s="100">
        <f t="shared" si="144"/>
        <v>73.594138895098553</v>
      </c>
      <c r="GC65" s="100">
        <f t="shared" si="145"/>
        <v>0.73622866193473191</v>
      </c>
      <c r="GD65" s="100">
        <f t="shared" si="146"/>
        <v>0.79806655486422418</v>
      </c>
      <c r="GE65" s="100">
        <f t="shared" si="147"/>
        <v>1</v>
      </c>
      <c r="GF65" s="100">
        <f t="shared" si="148"/>
        <v>89.591045379872739</v>
      </c>
      <c r="GI65" s="72"/>
      <c r="GJ65">
        <f t="shared" si="187"/>
        <v>-7.2992387414994656E-3</v>
      </c>
      <c r="GK65">
        <f t="shared" si="188"/>
        <v>1.8668432281027887</v>
      </c>
      <c r="GL65" s="61"/>
      <c r="GM65"/>
      <c r="GY65" s="61"/>
      <c r="GZ65"/>
      <c r="HK65" s="61"/>
      <c r="HL65"/>
      <c r="HW65" s="61"/>
      <c r="HX65"/>
      <c r="II65" s="61"/>
      <c r="IJ65"/>
      <c r="IU65" s="61"/>
      <c r="IV65"/>
      <c r="JA65"/>
      <c r="JB65"/>
      <c r="JC65"/>
    </row>
    <row r="66" spans="13:263" x14ac:dyDescent="0.25">
      <c r="M66" s="49">
        <v>284.02156608257764</v>
      </c>
      <c r="N66" s="49">
        <v>60</v>
      </c>
      <c r="O66" s="22">
        <f t="shared" si="61"/>
        <v>1</v>
      </c>
      <c r="P66" s="100">
        <f t="shared" si="62"/>
        <v>23.529249116276834</v>
      </c>
      <c r="Q66" s="100">
        <f t="shared" si="63"/>
        <v>0.21581024518076125</v>
      </c>
      <c r="R66" s="100">
        <f t="shared" si="64"/>
        <v>0.36003644073497132</v>
      </c>
      <c r="S66" s="100">
        <f t="shared" si="65"/>
        <v>1.0166666666666666</v>
      </c>
      <c r="T66" s="100">
        <f t="shared" si="66"/>
        <v>36.049788876824479</v>
      </c>
      <c r="X66">
        <f t="shared" si="189"/>
        <v>0</v>
      </c>
      <c r="Y66">
        <f t="shared" si="68"/>
        <v>1.3716080678534153</v>
      </c>
      <c r="Z66" s="61"/>
      <c r="AA66" s="49">
        <v>354.01271163617838</v>
      </c>
      <c r="AB66" s="49">
        <v>60</v>
      </c>
      <c r="AC66" s="22">
        <f t="shared" si="69"/>
        <v>1</v>
      </c>
      <c r="AD66" s="100">
        <f t="shared" si="70"/>
        <v>33.113152337122663</v>
      </c>
      <c r="AE66" s="100">
        <f t="shared" si="71"/>
        <v>0.17974469200662377</v>
      </c>
      <c r="AF66" s="100">
        <f t="shared" si="72"/>
        <v>0.34604358064285978</v>
      </c>
      <c r="AG66" s="100">
        <f t="shared" si="73"/>
        <v>1.0166666666666666</v>
      </c>
      <c r="AH66" s="100">
        <f t="shared" si="74"/>
        <v>39.284023257501843</v>
      </c>
      <c r="AI66" s="88"/>
      <c r="AJ66" s="72"/>
      <c r="AL66">
        <f t="shared" si="173"/>
        <v>0</v>
      </c>
      <c r="AM66">
        <f t="shared" si="174"/>
        <v>1.5200005270960641</v>
      </c>
      <c r="AN66" s="61"/>
      <c r="AO66" s="49">
        <v>298.50376882042877</v>
      </c>
      <c r="AP66" s="49">
        <v>60</v>
      </c>
      <c r="AQ66" s="22">
        <f t="shared" si="75"/>
        <v>1</v>
      </c>
      <c r="AR66" s="100">
        <f t="shared" si="76"/>
        <v>24.580349869929901</v>
      </c>
      <c r="AS66" s="100">
        <f t="shared" si="77"/>
        <v>0.15983743928396066</v>
      </c>
      <c r="AT66" s="100">
        <f t="shared" si="78"/>
        <v>0.28445435888071519</v>
      </c>
      <c r="AU66" s="100">
        <f t="shared" si="79"/>
        <v>1.0166666666666666</v>
      </c>
      <c r="AV66" s="100">
        <f t="shared" si="80"/>
        <v>34.600373072076046</v>
      </c>
      <c r="AY66" s="72"/>
      <c r="AZ66">
        <f t="shared" si="175"/>
        <v>0</v>
      </c>
      <c r="BA66">
        <f t="shared" si="176"/>
        <v>1.3905880602224674</v>
      </c>
      <c r="BB66" s="61"/>
      <c r="BC66" s="49">
        <v>632.49426874873734</v>
      </c>
      <c r="BD66" s="49">
        <v>60</v>
      </c>
      <c r="BE66" s="22">
        <f t="shared" si="81"/>
        <v>1</v>
      </c>
      <c r="BF66" s="100">
        <f t="shared" si="82"/>
        <v>60.467903322059016</v>
      </c>
      <c r="BG66" s="100">
        <f t="shared" si="83"/>
        <v>1.2456784031520027</v>
      </c>
      <c r="BH66" s="100">
        <f t="shared" si="84"/>
        <v>0.94024774799824007</v>
      </c>
      <c r="BI66" s="100">
        <f t="shared" si="85"/>
        <v>1.0166666666666666</v>
      </c>
      <c r="BJ66" s="100">
        <f t="shared" si="86"/>
        <v>67.294726743787081</v>
      </c>
      <c r="BK66" s="88"/>
      <c r="BL66" s="72"/>
      <c r="BN66">
        <f t="shared" si="177"/>
        <v>0</v>
      </c>
      <c r="BO66">
        <f t="shared" si="178"/>
        <v>1.7815249100405925</v>
      </c>
      <c r="BP66" s="61"/>
      <c r="BQ66" s="49">
        <v>560.95142392189359</v>
      </c>
      <c r="BR66" s="49">
        <v>60</v>
      </c>
      <c r="BS66" s="22">
        <f t="shared" si="87"/>
        <v>1</v>
      </c>
      <c r="BT66" s="100">
        <f t="shared" si="88"/>
        <v>54.498341000864045</v>
      </c>
      <c r="BU66" s="100">
        <f t="shared" si="89"/>
        <v>1.0139824321308897</v>
      </c>
      <c r="BV66" s="100">
        <f t="shared" si="90"/>
        <v>0.79375867269326394</v>
      </c>
      <c r="BW66" s="100">
        <f t="shared" si="91"/>
        <v>1.0166666666666666</v>
      </c>
      <c r="BX66" s="100">
        <f t="shared" si="92"/>
        <v>70.384712357322428</v>
      </c>
      <c r="BY66" s="88"/>
      <c r="BZ66" s="72"/>
      <c r="CB66">
        <f t="shared" si="179"/>
        <v>0</v>
      </c>
      <c r="CC66">
        <f t="shared" si="180"/>
        <v>1.7363832819989085</v>
      </c>
      <c r="CD66" s="61"/>
      <c r="CE66" s="49">
        <v>772.37296690135395</v>
      </c>
      <c r="CF66" s="49">
        <v>60</v>
      </c>
      <c r="CG66" s="22">
        <f t="shared" si="93"/>
        <v>1</v>
      </c>
      <c r="CH66" s="100">
        <f t="shared" si="94"/>
        <v>73.468369342847325</v>
      </c>
      <c r="CI66" s="100">
        <f t="shared" si="95"/>
        <v>0.91851256240481205</v>
      </c>
      <c r="CJ66" s="100">
        <f t="shared" si="96"/>
        <v>0.87559686576268314</v>
      </c>
      <c r="CK66" s="100">
        <f t="shared" si="97"/>
        <v>1.0166666666666666</v>
      </c>
      <c r="CL66" s="100">
        <f t="shared" si="98"/>
        <v>86.091694801377542</v>
      </c>
      <c r="CM66" s="88"/>
      <c r="CN66" s="72"/>
      <c r="CP66">
        <f t="shared" si="99"/>
        <v>0</v>
      </c>
      <c r="CQ66">
        <f t="shared" si="190"/>
        <v>1.8661004006275201</v>
      </c>
      <c r="CR66" s="61"/>
      <c r="CS66" s="49">
        <v>751.18123645362709</v>
      </c>
      <c r="CT66" s="49">
        <v>60</v>
      </c>
      <c r="CU66" s="22">
        <f t="shared" si="101"/>
        <v>1</v>
      </c>
      <c r="CV66" s="100">
        <f t="shared" si="102"/>
        <v>71.609269442671788</v>
      </c>
      <c r="CW66" s="100">
        <f t="shared" si="103"/>
        <v>0.68879118282654295</v>
      </c>
      <c r="CX66" s="100">
        <f t="shared" si="104"/>
        <v>0.71435474485266059</v>
      </c>
      <c r="CY66" s="100">
        <f t="shared" si="105"/>
        <v>1.0166666666666666</v>
      </c>
      <c r="CZ66" s="100">
        <f t="shared" si="106"/>
        <v>90.159480230077421</v>
      </c>
      <c r="DA66" s="88"/>
      <c r="DB66" s="72"/>
      <c r="DD66">
        <f t="shared" si="181"/>
        <v>0</v>
      </c>
      <c r="DE66">
        <f t="shared" si="182"/>
        <v>1.8549692430793736</v>
      </c>
      <c r="DF66" s="61"/>
      <c r="DG66" s="49">
        <v>998.24245551869808</v>
      </c>
      <c r="DH66" s="49">
        <v>60</v>
      </c>
      <c r="DI66" s="22">
        <f t="shared" si="107"/>
        <v>1</v>
      </c>
      <c r="DJ66" s="100">
        <f t="shared" si="108"/>
        <v>87.106671511230203</v>
      </c>
      <c r="DK66" s="100">
        <f t="shared" si="109"/>
        <v>0.58325319229792882</v>
      </c>
      <c r="DL66" s="100">
        <f t="shared" si="110"/>
        <v>0.63615303230134701</v>
      </c>
      <c r="DM66" s="100">
        <f t="shared" si="111"/>
        <v>1.0166666666666666</v>
      </c>
      <c r="DN66" s="100">
        <f t="shared" si="112"/>
        <v>111.23062561041363</v>
      </c>
      <c r="DO66" s="88"/>
      <c r="DP66" s="72"/>
      <c r="DQ66" s="72"/>
      <c r="DR66">
        <f t="shared" si="183"/>
        <v>0</v>
      </c>
      <c r="DS66">
        <f t="shared" si="184"/>
        <v>1.940051418952029</v>
      </c>
      <c r="DT66" s="61"/>
      <c r="DU66" s="49">
        <v>1030.7794380952698</v>
      </c>
      <c r="DV66" s="49">
        <v>60</v>
      </c>
      <c r="DW66" s="22">
        <f t="shared" si="113"/>
        <v>1</v>
      </c>
      <c r="DX66" s="100">
        <f t="shared" si="114"/>
        <v>91.779844902080839</v>
      </c>
      <c r="DY66" s="100">
        <f t="shared" si="115"/>
        <v>0.5262555613487484</v>
      </c>
      <c r="DZ66" s="100">
        <f t="shared" si="116"/>
        <v>0.57979471498303414</v>
      </c>
      <c r="EA66" s="100">
        <f t="shared" si="117"/>
        <v>1.0166666666666666</v>
      </c>
      <c r="EB66" s="100">
        <f t="shared" si="118"/>
        <v>117.47175987747168</v>
      </c>
      <c r="EE66" s="52"/>
      <c r="EF66">
        <f t="shared" si="185"/>
        <v>0</v>
      </c>
      <c r="EG66">
        <f t="shared" si="186"/>
        <v>1.9627473194489939</v>
      </c>
      <c r="EH66" s="61"/>
      <c r="EI66" s="49">
        <v>670.60588276572696</v>
      </c>
      <c r="EJ66">
        <v>60</v>
      </c>
      <c r="EK66" s="22">
        <f t="shared" si="119"/>
        <v>1</v>
      </c>
      <c r="EL66" s="100">
        <f t="shared" si="120"/>
        <v>83.679296576706633</v>
      </c>
      <c r="EM66" s="100">
        <f t="shared" si="121"/>
        <v>0.82765948608527529</v>
      </c>
      <c r="EN66" s="100">
        <f t="shared" si="122"/>
        <v>0.58793431387544204</v>
      </c>
      <c r="EO66" s="100">
        <f t="shared" si="123"/>
        <v>1.0166666666666666</v>
      </c>
      <c r="EP66" s="100">
        <f t="shared" si="124"/>
        <v>120.16655583162645</v>
      </c>
      <c r="ES66" s="72"/>
      <c r="ET66">
        <f t="shared" si="125"/>
        <v>0</v>
      </c>
      <c r="EU66">
        <f t="shared" si="126"/>
        <v>1.9226180207806229</v>
      </c>
      <c r="EV66" s="61"/>
      <c r="EW66">
        <v>897.91383216876659</v>
      </c>
      <c r="EX66">
        <v>60</v>
      </c>
      <c r="EY66" s="22">
        <f t="shared" si="127"/>
        <v>1</v>
      </c>
      <c r="EZ66" s="100">
        <f t="shared" si="128"/>
        <v>111.62667762761428</v>
      </c>
      <c r="FA66" s="100">
        <f t="shared" si="129"/>
        <v>0.74313694207573366</v>
      </c>
      <c r="FB66" s="100">
        <f t="shared" si="130"/>
        <v>0.75028472703502103</v>
      </c>
      <c r="FC66" s="100">
        <f t="shared" si="131"/>
        <v>1.0166666666666666</v>
      </c>
      <c r="FD66" s="100">
        <f t="shared" si="132"/>
        <v>123.11807033937798</v>
      </c>
      <c r="FG66" s="72"/>
      <c r="FH66">
        <f t="shared" si="133"/>
        <v>0</v>
      </c>
      <c r="FI66">
        <f t="shared" si="134"/>
        <v>2.0477679989195874</v>
      </c>
      <c r="FJ66" s="61"/>
      <c r="FK66">
        <v>893.74562935994265</v>
      </c>
      <c r="FL66">
        <v>60</v>
      </c>
      <c r="FM66" s="22">
        <f t="shared" si="135"/>
        <v>1</v>
      </c>
      <c r="FN66" s="100">
        <f t="shared" si="136"/>
        <v>111.37294753264165</v>
      </c>
      <c r="FO66" s="100">
        <f t="shared" si="137"/>
        <v>0.79877722811248975</v>
      </c>
      <c r="FP66" s="100">
        <f t="shared" si="138"/>
        <v>0.8206262643877843</v>
      </c>
      <c r="FQ66" s="100">
        <f t="shared" si="171"/>
        <v>1.0166666666666666</v>
      </c>
      <c r="FR66" s="100">
        <f t="shared" si="172"/>
        <v>140.45701279514228</v>
      </c>
      <c r="FU66" s="72"/>
      <c r="FV66">
        <f t="shared" si="141"/>
        <v>0</v>
      </c>
      <c r="FW66">
        <f t="shared" si="142"/>
        <v>2.0467797136019552</v>
      </c>
      <c r="FX66" s="61"/>
      <c r="FY66" s="49">
        <v>794.60493328445932</v>
      </c>
      <c r="FZ66">
        <v>60</v>
      </c>
      <c r="GA66" s="22">
        <f t="shared" si="143"/>
        <v>1</v>
      </c>
      <c r="GB66" s="100">
        <f t="shared" si="144"/>
        <v>75.110889972751153</v>
      </c>
      <c r="GC66" s="100">
        <f t="shared" si="145"/>
        <v>0.74870711383193078</v>
      </c>
      <c r="GD66" s="100">
        <f t="shared" si="146"/>
        <v>0.80858388188333918</v>
      </c>
      <c r="GE66" s="100">
        <f t="shared" si="147"/>
        <v>1.0166666666666666</v>
      </c>
      <c r="GF66" s="100">
        <f t="shared" si="148"/>
        <v>88.008422453120005</v>
      </c>
      <c r="GI66" s="72"/>
      <c r="GJ66">
        <f t="shared" si="187"/>
        <v>0</v>
      </c>
      <c r="GK66">
        <f t="shared" si="188"/>
        <v>1.875702907872433</v>
      </c>
      <c r="GL66" s="61"/>
      <c r="GM66"/>
      <c r="GY66" s="61"/>
      <c r="GZ66"/>
      <c r="HK66" s="61"/>
      <c r="HL66"/>
      <c r="HW66" s="61"/>
      <c r="HX66"/>
      <c r="II66" s="61"/>
      <c r="IJ66"/>
      <c r="IU66" s="61"/>
      <c r="IV66"/>
      <c r="JA66"/>
      <c r="JB66"/>
      <c r="JC66"/>
    </row>
    <row r="67" spans="13:263" x14ac:dyDescent="0.25">
      <c r="M67" s="49">
        <v>291.54287849302716</v>
      </c>
      <c r="N67" s="49">
        <v>61</v>
      </c>
      <c r="O67" s="22">
        <f t="shared" si="61"/>
        <v>1.0166666666666666</v>
      </c>
      <c r="P67" s="100">
        <f t="shared" si="62"/>
        <v>24.152338538068694</v>
      </c>
      <c r="Q67" s="100">
        <f t="shared" si="63"/>
        <v>0.21940708260044059</v>
      </c>
      <c r="R67" s="100">
        <f t="shared" si="64"/>
        <v>0.3609204431961256</v>
      </c>
      <c r="S67" s="100">
        <f t="shared" si="65"/>
        <v>1.0333333333333332</v>
      </c>
      <c r="T67" s="100">
        <f t="shared" si="66"/>
        <v>30.975976430671015</v>
      </c>
      <c r="X67">
        <f t="shared" si="189"/>
        <v>7.1785846271233758E-3</v>
      </c>
      <c r="Y67">
        <f t="shared" si="68"/>
        <v>1.3829591874688643</v>
      </c>
      <c r="Z67" s="61"/>
      <c r="AA67" s="49">
        <v>362.00552481971874</v>
      </c>
      <c r="AB67" s="49">
        <v>61</v>
      </c>
      <c r="AC67" s="22">
        <f t="shared" si="69"/>
        <v>1.0166666666666666</v>
      </c>
      <c r="AD67" s="100">
        <f t="shared" si="70"/>
        <v>33.860773063297984</v>
      </c>
      <c r="AE67" s="100">
        <f t="shared" si="71"/>
        <v>0.1827404368734008</v>
      </c>
      <c r="AF67" s="100">
        <f t="shared" si="72"/>
        <v>0.34696076677742033</v>
      </c>
      <c r="AG67" s="100">
        <f t="shared" si="73"/>
        <v>1.0333333333333332</v>
      </c>
      <c r="AH67" s="100">
        <f t="shared" si="74"/>
        <v>42.099235470465445</v>
      </c>
      <c r="AI67" s="88"/>
      <c r="AJ67" s="72"/>
      <c r="AL67">
        <f t="shared" si="173"/>
        <v>7.1785846271233758E-3</v>
      </c>
      <c r="AM67">
        <f t="shared" si="174"/>
        <v>1.5296968691093578</v>
      </c>
      <c r="AN67" s="61"/>
      <c r="AO67" s="49">
        <v>305.00655730656024</v>
      </c>
      <c r="AP67" s="49">
        <v>61</v>
      </c>
      <c r="AQ67" s="22">
        <f t="shared" si="75"/>
        <v>1.0166666666666666</v>
      </c>
      <c r="AR67" s="100">
        <f t="shared" si="76"/>
        <v>25.115823230118593</v>
      </c>
      <c r="AS67" s="100">
        <f t="shared" si="77"/>
        <v>0.16250139660536</v>
      </c>
      <c r="AT67" s="100">
        <f t="shared" si="78"/>
        <v>0.28502269612473924</v>
      </c>
      <c r="AU67" s="100">
        <f t="shared" si="79"/>
        <v>1.0333333333333332</v>
      </c>
      <c r="AV67" s="100">
        <f t="shared" si="80"/>
        <v>34.577493378739739</v>
      </c>
      <c r="AY67" s="72"/>
      <c r="AZ67">
        <f t="shared" si="175"/>
        <v>7.1785846271233758E-3</v>
      </c>
      <c r="BA67">
        <f t="shared" si="176"/>
        <v>1.3999474177509306</v>
      </c>
      <c r="BB67" s="61"/>
      <c r="BC67" s="49">
        <v>643.44774457604558</v>
      </c>
      <c r="BD67" s="49">
        <v>61</v>
      </c>
      <c r="BE67" s="22">
        <f t="shared" si="81"/>
        <v>1.0166666666666666</v>
      </c>
      <c r="BF67" s="100">
        <f t="shared" si="82"/>
        <v>61.5150807434078</v>
      </c>
      <c r="BG67" s="100">
        <f t="shared" si="83"/>
        <v>1.2664397098712028</v>
      </c>
      <c r="BH67" s="100">
        <f t="shared" si="84"/>
        <v>0.95079051059263153</v>
      </c>
      <c r="BI67" s="100">
        <f t="shared" si="85"/>
        <v>1.0333333333333332</v>
      </c>
      <c r="BJ67" s="100">
        <f t="shared" si="86"/>
        <v>65.973445143374803</v>
      </c>
      <c r="BK67" s="88"/>
      <c r="BL67" s="72"/>
      <c r="BN67">
        <f t="shared" si="177"/>
        <v>7.1785846271233758E-3</v>
      </c>
      <c r="BO67">
        <f t="shared" si="178"/>
        <v>1.7889815983893895</v>
      </c>
      <c r="BP67" s="61"/>
      <c r="BQ67" s="49">
        <v>572.98211141361128</v>
      </c>
      <c r="BR67" s="49">
        <v>61</v>
      </c>
      <c r="BS67" s="22">
        <f t="shared" si="87"/>
        <v>1.0166666666666666</v>
      </c>
      <c r="BT67" s="100">
        <f t="shared" si="88"/>
        <v>55.667163257904527</v>
      </c>
      <c r="BU67" s="100">
        <f t="shared" si="89"/>
        <v>1.0308821393330712</v>
      </c>
      <c r="BV67" s="100">
        <f t="shared" si="90"/>
        <v>0.80388082083805967</v>
      </c>
      <c r="BW67" s="100">
        <f t="shared" si="91"/>
        <v>1.0333333333333332</v>
      </c>
      <c r="BX67" s="100">
        <f t="shared" si="92"/>
        <v>60.269793291079338</v>
      </c>
      <c r="BY67" s="88"/>
      <c r="BZ67" s="72"/>
      <c r="CB67">
        <f t="shared" si="179"/>
        <v>7.1785846271233758E-3</v>
      </c>
      <c r="CC67">
        <f t="shared" si="180"/>
        <v>1.7455990906651497</v>
      </c>
      <c r="CD67" s="61"/>
      <c r="CE67" s="49">
        <v>788.38077728975611</v>
      </c>
      <c r="CF67" s="49">
        <v>61</v>
      </c>
      <c r="CG67" s="22">
        <f t="shared" si="93"/>
        <v>1.0166666666666666</v>
      </c>
      <c r="CH67" s="100">
        <f t="shared" si="94"/>
        <v>74.99103750497062</v>
      </c>
      <c r="CI67" s="100">
        <f t="shared" si="95"/>
        <v>0.9338211051115588</v>
      </c>
      <c r="CJ67" s="100">
        <f t="shared" si="96"/>
        <v>0.88773954025895974</v>
      </c>
      <c r="CK67" s="100">
        <f t="shared" si="97"/>
        <v>1.0333333333333332</v>
      </c>
      <c r="CL67" s="100">
        <f t="shared" si="98"/>
        <v>86.143739242341169</v>
      </c>
      <c r="CM67" s="88"/>
      <c r="CN67" s="72"/>
      <c r="CP67">
        <f t="shared" si="99"/>
        <v>7.1785846271233758E-3</v>
      </c>
      <c r="CQ67">
        <f t="shared" si="190"/>
        <v>1.8750093621287349</v>
      </c>
      <c r="CR67" s="61"/>
      <c r="CS67" s="49">
        <v>766.67757238620197</v>
      </c>
      <c r="CT67" s="49">
        <v>61</v>
      </c>
      <c r="CU67" s="22">
        <f t="shared" si="101"/>
        <v>1.0166666666666666</v>
      </c>
      <c r="CV67" s="100">
        <f t="shared" si="102"/>
        <v>73.086517863317638</v>
      </c>
      <c r="CW67" s="100">
        <f t="shared" si="103"/>
        <v>0.70027103587365191</v>
      </c>
      <c r="CX67" s="100">
        <f t="shared" si="104"/>
        <v>0.72195628876415208</v>
      </c>
      <c r="CY67" s="100">
        <f t="shared" si="105"/>
        <v>1.0333333333333332</v>
      </c>
      <c r="CZ67" s="100">
        <f t="shared" si="106"/>
        <v>88.938614099082699</v>
      </c>
      <c r="DA67" s="88"/>
      <c r="DB67" s="72"/>
      <c r="DD67">
        <f t="shared" si="181"/>
        <v>7.1785846271233758E-3</v>
      </c>
      <c r="DE67">
        <f t="shared" si="182"/>
        <v>1.8638372708349757</v>
      </c>
      <c r="DF67" s="61"/>
      <c r="DG67" s="49">
        <v>1020.2372273152946</v>
      </c>
      <c r="DH67" s="49">
        <v>61</v>
      </c>
      <c r="DI67" s="22">
        <f t="shared" si="107"/>
        <v>1.0166666666666666</v>
      </c>
      <c r="DJ67" s="100">
        <f t="shared" si="108"/>
        <v>89.025936065907032</v>
      </c>
      <c r="DK67" s="100">
        <f t="shared" si="109"/>
        <v>0.59297407883622755</v>
      </c>
      <c r="DL67" s="100">
        <f t="shared" si="110"/>
        <v>0.64423865052425489</v>
      </c>
      <c r="DM67" s="100">
        <f t="shared" si="111"/>
        <v>1.0333333333333332</v>
      </c>
      <c r="DN67" s="100">
        <f t="shared" si="112"/>
        <v>111.34501817166759</v>
      </c>
      <c r="DO67" s="88"/>
      <c r="DQ67" s="52"/>
      <c r="DR67">
        <f t="shared" si="183"/>
        <v>7.1785846271233758E-3</v>
      </c>
      <c r="DS67">
        <f t="shared" si="184"/>
        <v>1.9495165487728106</v>
      </c>
      <c r="DT67" s="61"/>
      <c r="DU67" s="49">
        <v>1051.7515153304985</v>
      </c>
      <c r="DV67" s="49">
        <v>61</v>
      </c>
      <c r="DW67" s="22">
        <f t="shared" si="113"/>
        <v>1.0166666666666666</v>
      </c>
      <c r="DX67" s="100">
        <f t="shared" si="114"/>
        <v>93.647183272237427</v>
      </c>
      <c r="DY67" s="100">
        <f t="shared" si="115"/>
        <v>0.53502648737122749</v>
      </c>
      <c r="DZ67" s="100">
        <f t="shared" si="116"/>
        <v>0.58685462344443218</v>
      </c>
      <c r="EA67" s="100">
        <f t="shared" si="117"/>
        <v>1.0333333333333332</v>
      </c>
      <c r="EB67" s="100">
        <f t="shared" si="118"/>
        <v>117.50485352921393</v>
      </c>
      <c r="EE67" s="52"/>
      <c r="EF67">
        <f t="shared" si="185"/>
        <v>7.1785846271233758E-3</v>
      </c>
      <c r="EG67">
        <f t="shared" si="186"/>
        <v>1.9714947191621774</v>
      </c>
      <c r="EH67" s="61"/>
      <c r="EI67" s="49">
        <v>686.65566334226071</v>
      </c>
      <c r="EJ67">
        <v>61</v>
      </c>
      <c r="EK67" s="22">
        <f t="shared" si="119"/>
        <v>1.0166666666666666</v>
      </c>
      <c r="EL67" s="100">
        <f t="shared" si="120"/>
        <v>85.682014392595548</v>
      </c>
      <c r="EM67" s="100">
        <f t="shared" si="121"/>
        <v>0.84145381085336324</v>
      </c>
      <c r="EN67" s="100">
        <f t="shared" si="122"/>
        <v>0.59770048926128894</v>
      </c>
      <c r="EO67" s="100">
        <f t="shared" si="123"/>
        <v>1.0333333333333332</v>
      </c>
      <c r="EP67" s="100">
        <f t="shared" si="124"/>
        <v>114.31157051261685</v>
      </c>
      <c r="ES67" s="72"/>
      <c r="ET67">
        <f t="shared" si="125"/>
        <v>7.1785846271233758E-3</v>
      </c>
      <c r="EU67">
        <f t="shared" si="126"/>
        <v>1.9328896682498586</v>
      </c>
      <c r="EV67" s="61"/>
      <c r="EW67">
        <v>914.89685210956975</v>
      </c>
      <c r="EX67">
        <v>61</v>
      </c>
      <c r="EY67" s="22">
        <f t="shared" si="127"/>
        <v>1.0166666666666666</v>
      </c>
      <c r="EZ67" s="100">
        <f t="shared" si="128"/>
        <v>113.73796940657762</v>
      </c>
      <c r="FA67" s="100">
        <f t="shared" si="129"/>
        <v>0.75552255777699595</v>
      </c>
      <c r="FB67" s="100">
        <f t="shared" si="130"/>
        <v>0.76020323849180493</v>
      </c>
      <c r="FC67" s="100">
        <f t="shared" si="131"/>
        <v>1.0333333333333332</v>
      </c>
      <c r="FD67" s="100">
        <f t="shared" si="132"/>
        <v>125.14763422917387</v>
      </c>
      <c r="FG67" s="72"/>
      <c r="FH67">
        <f t="shared" si="133"/>
        <v>7.1785846271233758E-3</v>
      </c>
      <c r="FI67">
        <f t="shared" si="134"/>
        <v>2.0559054704135069</v>
      </c>
      <c r="FJ67" s="61"/>
      <c r="FK67">
        <v>911.77149001271141</v>
      </c>
      <c r="FL67">
        <v>61</v>
      </c>
      <c r="FM67" s="22">
        <f t="shared" si="135"/>
        <v>1.0166666666666666</v>
      </c>
      <c r="FN67" s="100">
        <f t="shared" si="136"/>
        <v>113.61921667988129</v>
      </c>
      <c r="FO67" s="100">
        <f t="shared" si="137"/>
        <v>0.81209018191436455</v>
      </c>
      <c r="FP67" s="100">
        <f t="shared" si="138"/>
        <v>0.8323606125865195</v>
      </c>
      <c r="FQ67" s="100">
        <f t="shared" si="171"/>
        <v>1.0333333333333332</v>
      </c>
      <c r="FR67" s="100">
        <f t="shared" si="172"/>
        <v>142.3255228664662</v>
      </c>
      <c r="FU67" s="72"/>
      <c r="FV67">
        <f t="shared" si="141"/>
        <v>7.1785846271233758E-3</v>
      </c>
      <c r="FW67">
        <f t="shared" si="142"/>
        <v>2.0554517908136409</v>
      </c>
      <c r="FX67" s="61"/>
      <c r="FY67" s="49">
        <v>810.15214620464963</v>
      </c>
      <c r="FZ67">
        <v>61</v>
      </c>
      <c r="GA67" s="22">
        <f t="shared" si="143"/>
        <v>1.0166666666666666</v>
      </c>
      <c r="GB67" s="100">
        <f t="shared" si="144"/>
        <v>76.580507074427643</v>
      </c>
      <c r="GC67" s="100">
        <f t="shared" si="145"/>
        <v>0.76118556572912954</v>
      </c>
      <c r="GD67" s="100">
        <f t="shared" si="146"/>
        <v>0.81877437647335249</v>
      </c>
      <c r="GE67" s="100">
        <f t="shared" si="147"/>
        <v>1.0333333333333332</v>
      </c>
      <c r="GF67" s="100">
        <f t="shared" si="148"/>
        <v>94.925275528744905</v>
      </c>
      <c r="GI67" s="72"/>
      <c r="GJ67">
        <f t="shared" si="187"/>
        <v>7.1785846271233758E-3</v>
      </c>
      <c r="GK67">
        <f t="shared" si="188"/>
        <v>1.8841182376828198</v>
      </c>
      <c r="GL67" s="61"/>
      <c r="GM67"/>
      <c r="GY67" s="61"/>
      <c r="GZ67"/>
      <c r="HK67" s="61"/>
      <c r="HL67"/>
      <c r="HW67" s="61"/>
      <c r="HX67"/>
      <c r="II67" s="61"/>
      <c r="IJ67"/>
      <c r="IU67" s="61"/>
      <c r="IV67"/>
      <c r="JA67"/>
      <c r="JB67"/>
      <c r="JC67"/>
    </row>
    <row r="68" spans="13:263" x14ac:dyDescent="0.25">
      <c r="M68" s="49">
        <v>298.52679946698254</v>
      </c>
      <c r="N68" s="49">
        <v>62</v>
      </c>
      <c r="O68" s="22">
        <f t="shared" si="61"/>
        <v>1.0333333333333332</v>
      </c>
      <c r="P68" s="100">
        <f t="shared" si="62"/>
        <v>24.730908745504312</v>
      </c>
      <c r="Q68" s="100">
        <f t="shared" si="63"/>
        <v>0.22300392002011993</v>
      </c>
      <c r="R68" s="100">
        <f t="shared" si="64"/>
        <v>0.36174128442602932</v>
      </c>
      <c r="S68" s="100">
        <f t="shared" si="65"/>
        <v>1.0499999999999998</v>
      </c>
      <c r="T68" s="100">
        <f t="shared" si="66"/>
        <v>28.550367796034859</v>
      </c>
      <c r="X68">
        <f t="shared" si="189"/>
        <v>1.4240439114610193E-2</v>
      </c>
      <c r="Y68">
        <f t="shared" si="68"/>
        <v>1.3932400749503338</v>
      </c>
      <c r="Z68" s="61"/>
      <c r="AA68" s="49">
        <v>368.01222805771005</v>
      </c>
      <c r="AB68" s="49">
        <v>62</v>
      </c>
      <c r="AC68" s="22">
        <f t="shared" si="69"/>
        <v>1.0333333333333332</v>
      </c>
      <c r="AD68" s="100">
        <f t="shared" si="70"/>
        <v>34.422619779039387</v>
      </c>
      <c r="AE68" s="100">
        <f t="shared" si="71"/>
        <v>0.18573618174017786</v>
      </c>
      <c r="AF68" s="100">
        <f t="shared" si="72"/>
        <v>0.34765004410666545</v>
      </c>
      <c r="AG68" s="100">
        <f t="shared" si="73"/>
        <v>1.0499999999999998</v>
      </c>
      <c r="AH68" s="100">
        <f t="shared" si="74"/>
        <v>51.911181507275025</v>
      </c>
      <c r="AI68" s="88"/>
      <c r="AJ68" s="72"/>
      <c r="AL68">
        <f t="shared" si="173"/>
        <v>1.4240439114610193E-2</v>
      </c>
      <c r="AM68">
        <f t="shared" si="174"/>
        <v>1.5368439198057284</v>
      </c>
      <c r="AN68" s="61"/>
      <c r="AO68" s="49">
        <v>312.50999984000509</v>
      </c>
      <c r="AP68" s="49">
        <v>62</v>
      </c>
      <c r="AQ68" s="22">
        <f t="shared" si="75"/>
        <v>1.0333333333333332</v>
      </c>
      <c r="AR68" s="100">
        <f t="shared" si="76"/>
        <v>25.733695638999098</v>
      </c>
      <c r="AS68" s="100">
        <f t="shared" si="77"/>
        <v>0.16516535392675932</v>
      </c>
      <c r="AT68" s="100">
        <f t="shared" si="78"/>
        <v>0.28567848953694164</v>
      </c>
      <c r="AU68" s="100">
        <f t="shared" si="79"/>
        <v>1.0499999999999998</v>
      </c>
      <c r="AV68" s="100">
        <f t="shared" si="80"/>
        <v>32.105100037657913</v>
      </c>
      <c r="AY68" s="72"/>
      <c r="AZ68">
        <f t="shared" si="175"/>
        <v>1.4240439114610193E-2</v>
      </c>
      <c r="BA68">
        <f t="shared" si="176"/>
        <v>1.410502160107411</v>
      </c>
      <c r="BB68" s="61"/>
      <c r="BC68" s="11">
        <v>655.95769680673766</v>
      </c>
      <c r="BD68" s="11">
        <v>62</v>
      </c>
      <c r="BE68" s="22">
        <f t="shared" si="81"/>
        <v>1.0333333333333332</v>
      </c>
      <c r="BF68" s="100">
        <f t="shared" si="82"/>
        <v>62.711060880185244</v>
      </c>
      <c r="BG68" s="100">
        <f t="shared" si="83"/>
        <v>1.2872010165904029</v>
      </c>
      <c r="BH68" s="100">
        <f t="shared" si="84"/>
        <v>0.962831387709149</v>
      </c>
      <c r="BI68" s="100">
        <f t="shared" si="85"/>
        <v>1.0499999999999998</v>
      </c>
      <c r="BJ68" s="100">
        <f t="shared" si="86"/>
        <v>65.92111415676834</v>
      </c>
      <c r="BK68" s="88"/>
      <c r="BL68" s="72"/>
      <c r="BN68" s="10">
        <f t="shared" si="177"/>
        <v>1.4240439114610193E-2</v>
      </c>
      <c r="BO68" s="10">
        <f t="shared" si="178"/>
        <v>1.7973441477776346</v>
      </c>
      <c r="BP68" s="61"/>
      <c r="BQ68" s="49">
        <v>585.10041873169087</v>
      </c>
      <c r="BR68" s="49">
        <v>62</v>
      </c>
      <c r="BS68" s="22">
        <f t="shared" si="87"/>
        <v>1.0333333333333332</v>
      </c>
      <c r="BT68" s="100">
        <f t="shared" si="88"/>
        <v>56.84449807944145</v>
      </c>
      <c r="BU68" s="100">
        <f t="shared" si="89"/>
        <v>1.0477818465352526</v>
      </c>
      <c r="BV68" s="100">
        <f t="shared" si="90"/>
        <v>0.81407668886490425</v>
      </c>
      <c r="BW68" s="100">
        <f t="shared" si="91"/>
        <v>1.0499999999999998</v>
      </c>
      <c r="BX68" s="100">
        <f t="shared" si="92"/>
        <v>61.34256596709465</v>
      </c>
      <c r="BY68" s="88"/>
      <c r="BZ68" s="72"/>
      <c r="CB68">
        <f t="shared" si="179"/>
        <v>1.4240439114610193E-2</v>
      </c>
      <c r="CC68">
        <f t="shared" si="180"/>
        <v>1.7546884361412363</v>
      </c>
      <c r="CD68" s="61"/>
      <c r="CE68" s="49">
        <v>802.54236648291658</v>
      </c>
      <c r="CF68" s="49">
        <v>62</v>
      </c>
      <c r="CG68" s="22">
        <f t="shared" si="93"/>
        <v>1.0333333333333332</v>
      </c>
      <c r="CH68" s="100">
        <f t="shared" si="94"/>
        <v>76.338092502893232</v>
      </c>
      <c r="CI68" s="100">
        <f t="shared" si="95"/>
        <v>0.94912964781830567</v>
      </c>
      <c r="CJ68" s="100">
        <f t="shared" si="96"/>
        <v>0.89848176944272873</v>
      </c>
      <c r="CK68" s="100">
        <f t="shared" si="97"/>
        <v>1.0499999999999998</v>
      </c>
      <c r="CL68" s="100">
        <f t="shared" si="98"/>
        <v>89.98550080000399</v>
      </c>
      <c r="CM68" s="88"/>
      <c r="CN68" s="72"/>
      <c r="CP68">
        <f t="shared" si="99"/>
        <v>1.4240439114610193E-2</v>
      </c>
      <c r="CQ68">
        <f t="shared" si="190"/>
        <v>1.8827413038208656</v>
      </c>
      <c r="CR68" s="61"/>
      <c r="CS68" s="49">
        <v>782.70700137407744</v>
      </c>
      <c r="CT68" s="49">
        <v>62</v>
      </c>
      <c r="CU68" s="22">
        <f t="shared" si="101"/>
        <v>1.0333333333333332</v>
      </c>
      <c r="CV68" s="100">
        <f t="shared" si="102"/>
        <v>74.614585450341025</v>
      </c>
      <c r="CW68" s="100">
        <f t="shared" si="103"/>
        <v>0.71175088892076088</v>
      </c>
      <c r="CX68" s="100">
        <f t="shared" si="104"/>
        <v>0.72981933515509478</v>
      </c>
      <c r="CY68" s="100">
        <f t="shared" si="105"/>
        <v>1.0499999999999998</v>
      </c>
      <c r="CZ68" s="100">
        <f t="shared" si="106"/>
        <v>88.876246595969391</v>
      </c>
      <c r="DA68" s="88"/>
      <c r="DB68" s="72"/>
      <c r="DD68">
        <f t="shared" si="181"/>
        <v>1.4240439114610193E-2</v>
      </c>
      <c r="DE68">
        <f t="shared" si="182"/>
        <v>1.8728237304411051</v>
      </c>
      <c r="DF68" s="61"/>
      <c r="DG68" s="49">
        <v>1040.7325545018759</v>
      </c>
      <c r="DH68" s="49">
        <v>62</v>
      </c>
      <c r="DI68" s="22">
        <f t="shared" si="107"/>
        <v>1.0333333333333332</v>
      </c>
      <c r="DJ68" s="100">
        <f t="shared" si="108"/>
        <v>90.814359031577311</v>
      </c>
      <c r="DK68" s="100">
        <f t="shared" si="109"/>
        <v>0.60269496537452638</v>
      </c>
      <c r="DL68" s="100">
        <f t="shared" si="110"/>
        <v>0.65177304972224626</v>
      </c>
      <c r="DM68" s="100">
        <f t="shared" si="111"/>
        <v>1.0499999999999998</v>
      </c>
      <c r="DN68" s="100">
        <f t="shared" si="112"/>
        <v>111.28703392576193</v>
      </c>
      <c r="DQ68" s="52"/>
      <c r="DR68">
        <f t="shared" si="183"/>
        <v>1.4240439114610193E-2</v>
      </c>
      <c r="DS68">
        <f t="shared" si="184"/>
        <v>1.958154522035952</v>
      </c>
      <c r="DT68" s="61"/>
      <c r="DU68" s="49">
        <v>1074.7569492680659</v>
      </c>
      <c r="DV68" s="49">
        <v>62</v>
      </c>
      <c r="DW68" s="22">
        <f t="shared" si="113"/>
        <v>1.0333333333333332</v>
      </c>
      <c r="DX68" s="100">
        <f t="shared" si="114"/>
        <v>95.695570231329881</v>
      </c>
      <c r="DY68" s="100">
        <f t="shared" si="115"/>
        <v>0.54379741339370657</v>
      </c>
      <c r="DZ68" s="100">
        <f t="shared" si="116"/>
        <v>0.59459902834492251</v>
      </c>
      <c r="EA68" s="100">
        <f t="shared" si="117"/>
        <v>1.0416666666666665</v>
      </c>
      <c r="EB68" s="100">
        <f t="shared" si="118"/>
        <v>92.608616352899901</v>
      </c>
      <c r="EE68" s="52"/>
      <c r="EF68">
        <f t="shared" si="185"/>
        <v>1.4240439114610193E-2</v>
      </c>
      <c r="EG68">
        <f t="shared" si="186"/>
        <v>1.9808918346565094</v>
      </c>
      <c r="EH68" s="61"/>
      <c r="EI68" s="49">
        <v>702.70637538021526</v>
      </c>
      <c r="EJ68">
        <v>62</v>
      </c>
      <c r="EK68" s="22">
        <f t="shared" si="119"/>
        <v>1.0333333333333332</v>
      </c>
      <c r="EL68" s="100">
        <f t="shared" si="120"/>
        <v>87.684848437760834</v>
      </c>
      <c r="EM68" s="100">
        <f t="shared" si="121"/>
        <v>0.85524813562145108</v>
      </c>
      <c r="EN68" s="100">
        <f t="shared" si="122"/>
        <v>0.60746723143467296</v>
      </c>
      <c r="EO68" s="100">
        <f t="shared" si="123"/>
        <v>1.0499999999999998</v>
      </c>
      <c r="EP68" s="100">
        <f t="shared" si="124"/>
        <v>112.35869098740984</v>
      </c>
      <c r="ES68" s="72"/>
      <c r="ET68">
        <f t="shared" si="125"/>
        <v>1.4240439114610193E-2</v>
      </c>
      <c r="EU68">
        <f t="shared" si="126"/>
        <v>1.9429245556424553</v>
      </c>
      <c r="EV68" s="61"/>
      <c r="EW68">
        <v>930.92548036886387</v>
      </c>
      <c r="EX68">
        <v>62</v>
      </c>
      <c r="EY68" s="22">
        <f t="shared" si="127"/>
        <v>1.0333333333333332</v>
      </c>
      <c r="EZ68" s="100">
        <f t="shared" si="128"/>
        <v>115.73061330559354</v>
      </c>
      <c r="FA68" s="100">
        <f t="shared" si="129"/>
        <v>0.76790817347825813</v>
      </c>
      <c r="FB68" s="100">
        <f t="shared" si="130"/>
        <v>0.76956436116495053</v>
      </c>
      <c r="FC68" s="100">
        <f t="shared" si="131"/>
        <v>1.0499999999999998</v>
      </c>
      <c r="FD68" s="100">
        <f t="shared" si="132"/>
        <v>139.88562371280977</v>
      </c>
      <c r="FG68" s="72"/>
      <c r="FH68">
        <f t="shared" si="133"/>
        <v>1.4240439114610193E-2</v>
      </c>
      <c r="FI68">
        <f t="shared" si="134"/>
        <v>2.0634482546397463</v>
      </c>
      <c r="FJ68" s="61"/>
      <c r="FK68">
        <v>931.3169439025578</v>
      </c>
      <c r="FL68">
        <v>62</v>
      </c>
      <c r="FM68" s="22">
        <f t="shared" si="135"/>
        <v>1.0333333333333332</v>
      </c>
      <c r="FN68" s="100">
        <f t="shared" si="136"/>
        <v>116.05484795914637</v>
      </c>
      <c r="FO68" s="100">
        <f t="shared" si="137"/>
        <v>0.82540313571623936</v>
      </c>
      <c r="FP68" s="100">
        <f t="shared" si="138"/>
        <v>0.84508417492086807</v>
      </c>
      <c r="FQ68" s="100">
        <f t="shared" si="171"/>
        <v>1.0499999999999998</v>
      </c>
      <c r="FR68" s="100">
        <f t="shared" si="172"/>
        <v>145.98349074095364</v>
      </c>
      <c r="FU68" s="72"/>
      <c r="FV68">
        <f t="shared" si="141"/>
        <v>1.4240439114610193E-2</v>
      </c>
      <c r="FW68">
        <f t="shared" si="142"/>
        <v>2.0646632869541928</v>
      </c>
      <c r="FX68" s="61"/>
      <c r="FY68" s="49">
        <v>825.6399033477004</v>
      </c>
      <c r="FZ68">
        <v>62</v>
      </c>
      <c r="GA68" s="22">
        <f t="shared" si="143"/>
        <v>1.0333333333333332</v>
      </c>
      <c r="GB68" s="100">
        <f t="shared" si="144"/>
        <v>78.044504054521809</v>
      </c>
      <c r="GC68" s="100">
        <f t="shared" si="145"/>
        <v>0.77366401762632842</v>
      </c>
      <c r="GD68" s="100">
        <f t="shared" si="146"/>
        <v>0.82892590049170145</v>
      </c>
      <c r="GE68" s="100">
        <f t="shared" si="147"/>
        <v>1.0499999999999998</v>
      </c>
      <c r="GF68" s="100">
        <f t="shared" si="148"/>
        <v>95.03687774850404</v>
      </c>
      <c r="GI68" s="72"/>
      <c r="GJ68">
        <f t="shared" si="187"/>
        <v>1.4240439114610193E-2</v>
      </c>
      <c r="GK68">
        <f t="shared" si="188"/>
        <v>1.8923423251712213</v>
      </c>
      <c r="GL68" s="61"/>
      <c r="GM68"/>
      <c r="GY68" s="61"/>
      <c r="GZ68"/>
      <c r="HK68" s="61"/>
      <c r="HL68"/>
      <c r="HW68" s="61"/>
      <c r="HX68"/>
      <c r="II68" s="61"/>
      <c r="IJ68"/>
      <c r="IU68" s="61"/>
      <c r="IV68"/>
      <c r="JA68"/>
      <c r="JB68"/>
      <c r="JC68"/>
    </row>
    <row r="69" spans="13:263" x14ac:dyDescent="0.25">
      <c r="M69" s="49">
        <v>304.00657887618155</v>
      </c>
      <c r="N69" s="49">
        <v>63</v>
      </c>
      <c r="O69" s="22">
        <f t="shared" si="61"/>
        <v>1.05</v>
      </c>
      <c r="P69" s="100">
        <f t="shared" si="62"/>
        <v>25.184871085757731</v>
      </c>
      <c r="Q69" s="100">
        <f t="shared" si="63"/>
        <v>0.22660075743979932</v>
      </c>
      <c r="R69" s="100">
        <f t="shared" si="64"/>
        <v>0.3623853393754799</v>
      </c>
      <c r="S69" s="100">
        <f t="shared" si="65"/>
        <v>1.0666666666666667</v>
      </c>
      <c r="T69" s="100">
        <f t="shared" si="66"/>
        <v>31.097935936266698</v>
      </c>
      <c r="X69">
        <f t="shared" si="189"/>
        <v>2.1189299069938092E-2</v>
      </c>
      <c r="Y69">
        <f t="shared" si="68"/>
        <v>1.4011397321686221</v>
      </c>
      <c r="Z69" s="61"/>
      <c r="AA69" s="49">
        <v>377.00828903354369</v>
      </c>
      <c r="AB69" s="49">
        <v>63</v>
      </c>
      <c r="AC69" s="22">
        <f t="shared" si="69"/>
        <v>1.05</v>
      </c>
      <c r="AD69" s="100">
        <f t="shared" si="70"/>
        <v>35.264080912313503</v>
      </c>
      <c r="AE69" s="100">
        <f t="shared" si="71"/>
        <v>0.18873192660695495</v>
      </c>
      <c r="AF69" s="100">
        <f t="shared" si="72"/>
        <v>0.34868235428372385</v>
      </c>
      <c r="AG69" s="100">
        <f t="shared" si="73"/>
        <v>1.0666666666666667</v>
      </c>
      <c r="AH69" s="100">
        <f t="shared" si="74"/>
        <v>54.727509429789386</v>
      </c>
      <c r="AI69" s="88"/>
      <c r="AJ69" s="72"/>
      <c r="AL69">
        <f t="shared" si="173"/>
        <v>2.1189299069938092E-2</v>
      </c>
      <c r="AM69">
        <f t="shared" si="174"/>
        <v>1.547332569311709</v>
      </c>
      <c r="AN69" s="61"/>
      <c r="AO69" s="49">
        <v>319.00352662627415</v>
      </c>
      <c r="AP69" s="49">
        <v>63</v>
      </c>
      <c r="AQ69" s="22">
        <f t="shared" si="75"/>
        <v>1.05</v>
      </c>
      <c r="AR69" s="100">
        <f t="shared" si="76"/>
        <v>26.268406342743255</v>
      </c>
      <c r="AS69" s="100">
        <f t="shared" si="77"/>
        <v>0.1678293112481587</v>
      </c>
      <c r="AT69" s="100">
        <f t="shared" si="78"/>
        <v>0.28624601731761223</v>
      </c>
      <c r="AU69" s="100">
        <f t="shared" si="79"/>
        <v>1.0666666666666667</v>
      </c>
      <c r="AV69" s="100">
        <f t="shared" si="80"/>
        <v>34.584613969780499</v>
      </c>
      <c r="AY69" s="72"/>
      <c r="AZ69">
        <f t="shared" si="175"/>
        <v>2.1189299069938092E-2</v>
      </c>
      <c r="BA69">
        <f t="shared" si="176"/>
        <v>1.4194337257153826</v>
      </c>
      <c r="BB69" s="61"/>
      <c r="BC69" s="49">
        <v>666.45048578270234</v>
      </c>
      <c r="BD69" s="49">
        <v>63</v>
      </c>
      <c r="BE69" s="22">
        <f t="shared" si="81"/>
        <v>1.05</v>
      </c>
      <c r="BF69" s="100">
        <f t="shared" si="82"/>
        <v>63.7141955815203</v>
      </c>
      <c r="BG69" s="100">
        <f t="shared" si="83"/>
        <v>1.3079623233096029</v>
      </c>
      <c r="BH69" s="100">
        <f t="shared" si="84"/>
        <v>0.97293073743801295</v>
      </c>
      <c r="BI69" s="100">
        <f t="shared" si="85"/>
        <v>1.0666666666666667</v>
      </c>
      <c r="BJ69" s="100">
        <f t="shared" si="86"/>
        <v>67.567606488122564</v>
      </c>
      <c r="BK69" s="88"/>
      <c r="BL69" s="72"/>
      <c r="BN69">
        <f t="shared" si="177"/>
        <v>2.1189299069938092E-2</v>
      </c>
      <c r="BO69">
        <f t="shared" si="178"/>
        <v>1.8042362043271845</v>
      </c>
      <c r="BP69" s="61"/>
      <c r="BQ69" s="49">
        <v>593.66067749178069</v>
      </c>
      <c r="BR69" s="49">
        <v>63</v>
      </c>
      <c r="BS69" s="22">
        <f t="shared" si="87"/>
        <v>1.05</v>
      </c>
      <c r="BT69" s="100">
        <f t="shared" si="88"/>
        <v>57.676156367607177</v>
      </c>
      <c r="BU69" s="100">
        <f t="shared" si="89"/>
        <v>1.0646815537374343</v>
      </c>
      <c r="BV69" s="100">
        <f t="shared" si="90"/>
        <v>0.82127895451988575</v>
      </c>
      <c r="BW69" s="100">
        <f t="shared" si="91"/>
        <v>1.0666666666666667</v>
      </c>
      <c r="BX69" s="100">
        <f t="shared" si="92"/>
        <v>63.986746942717346</v>
      </c>
      <c r="BY69" s="88"/>
      <c r="BZ69" s="72"/>
      <c r="CB69">
        <f t="shared" si="179"/>
        <v>2.1189299069938092E-2</v>
      </c>
      <c r="CC69">
        <f t="shared" si="180"/>
        <v>1.7609963105886473</v>
      </c>
      <c r="CD69" s="61"/>
      <c r="CE69" s="49">
        <v>818.56841497824723</v>
      </c>
      <c r="CF69" s="49">
        <v>63</v>
      </c>
      <c r="CG69" s="22">
        <f t="shared" si="93"/>
        <v>1.05</v>
      </c>
      <c r="CH69" s="100">
        <f t="shared" si="94"/>
        <v>77.862495479715335</v>
      </c>
      <c r="CI69" s="100">
        <f t="shared" si="95"/>
        <v>0.96443819052505264</v>
      </c>
      <c r="CJ69" s="100">
        <f t="shared" si="96"/>
        <v>0.91063827839796552</v>
      </c>
      <c r="CK69" s="100">
        <f t="shared" si="97"/>
        <v>1.0666666666666667</v>
      </c>
      <c r="CL69" s="100">
        <f t="shared" si="98"/>
        <v>86.925997487850736</v>
      </c>
      <c r="CM69" s="88"/>
      <c r="CN69" s="72"/>
      <c r="CP69">
        <f t="shared" si="99"/>
        <v>2.1189299069938092E-2</v>
      </c>
      <c r="CQ69">
        <f t="shared" si="190"/>
        <v>1.8913283186693575</v>
      </c>
      <c r="CR69" s="61"/>
      <c r="CS69" s="49">
        <v>797.77644111618133</v>
      </c>
      <c r="CT69" s="49">
        <v>63</v>
      </c>
      <c r="CU69" s="22">
        <f t="shared" si="101"/>
        <v>1.05</v>
      </c>
      <c r="CV69" s="100">
        <f t="shared" si="102"/>
        <v>76.051138333287071</v>
      </c>
      <c r="CW69" s="100">
        <f t="shared" si="103"/>
        <v>0.72323074196787007</v>
      </c>
      <c r="CX69" s="100">
        <f t="shared" si="104"/>
        <v>0.73721147020041089</v>
      </c>
      <c r="CY69" s="100">
        <f t="shared" si="105"/>
        <v>1.0666666666666667</v>
      </c>
      <c r="CZ69" s="100">
        <f t="shared" si="106"/>
        <v>90.092407369755605</v>
      </c>
      <c r="DA69" s="88"/>
      <c r="DB69" s="72"/>
      <c r="DD69">
        <f t="shared" si="181"/>
        <v>2.1189299069938092E-2</v>
      </c>
      <c r="DE69">
        <f t="shared" si="182"/>
        <v>1.8811057189566076</v>
      </c>
      <c r="DF69" s="61"/>
      <c r="DG69" s="49">
        <v>1062.7710242568717</v>
      </c>
      <c r="DH69" s="49">
        <v>63</v>
      </c>
      <c r="DI69" s="22">
        <f t="shared" si="107"/>
        <v>1.05</v>
      </c>
      <c r="DJ69" s="100">
        <f t="shared" si="108"/>
        <v>92.737436671629297</v>
      </c>
      <c r="DK69" s="100">
        <f t="shared" si="109"/>
        <v>0.61241585191282522</v>
      </c>
      <c r="DL69" s="100">
        <f t="shared" si="110"/>
        <v>0.65987473199037372</v>
      </c>
      <c r="DM69" s="100">
        <f t="shared" si="111"/>
        <v>1.0583333333333333</v>
      </c>
      <c r="DN69" s="100">
        <f t="shared" si="112"/>
        <v>88.321368258694562</v>
      </c>
      <c r="DR69">
        <f t="shared" si="183"/>
        <v>2.1189299069938092E-2</v>
      </c>
      <c r="DS69">
        <f t="shared" si="184"/>
        <v>1.9672550875188979</v>
      </c>
      <c r="DT69" s="61"/>
      <c r="DU69" s="49">
        <v>1095.7414156633854</v>
      </c>
      <c r="DV69" s="49">
        <v>63</v>
      </c>
      <c r="DW69" s="22">
        <f t="shared" si="113"/>
        <v>1.05</v>
      </c>
      <c r="DX69" s="100">
        <f t="shared" si="114"/>
        <v>97.564011723211237</v>
      </c>
      <c r="DY69" s="100">
        <f t="shared" si="115"/>
        <v>0.55256833941618577</v>
      </c>
      <c r="DZ69" s="100">
        <f t="shared" si="116"/>
        <v>0.60166310741542017</v>
      </c>
      <c r="EA69" s="100">
        <f t="shared" si="117"/>
        <v>1.05</v>
      </c>
      <c r="EB69" s="100">
        <f t="shared" si="118"/>
        <v>92.918106403058317</v>
      </c>
      <c r="EE69" s="52"/>
      <c r="EF69">
        <f t="shared" si="185"/>
        <v>2.1189299069938092E-2</v>
      </c>
      <c r="EG69">
        <f t="shared" si="186"/>
        <v>1.989289649712962</v>
      </c>
      <c r="EH69" s="61"/>
      <c r="EI69" s="49">
        <v>717.19209421186451</v>
      </c>
      <c r="EJ69">
        <v>63</v>
      </c>
      <c r="EK69" s="22">
        <f t="shared" si="119"/>
        <v>1.05</v>
      </c>
      <c r="EL69" s="100">
        <f t="shared" si="120"/>
        <v>89.492400076349455</v>
      </c>
      <c r="EM69" s="100">
        <f t="shared" si="121"/>
        <v>0.86904246038953914</v>
      </c>
      <c r="EN69" s="100">
        <f t="shared" si="122"/>
        <v>0.61628168656228977</v>
      </c>
      <c r="EO69" s="100">
        <f t="shared" si="123"/>
        <v>1.0666666666666667</v>
      </c>
      <c r="EP69" s="100">
        <f t="shared" si="124"/>
        <v>125.61404913035192</v>
      </c>
      <c r="ES69" s="72"/>
      <c r="ET69">
        <f t="shared" si="125"/>
        <v>2.1189299069938092E-2</v>
      </c>
      <c r="EU69">
        <f t="shared" si="126"/>
        <v>1.9517861554829705</v>
      </c>
      <c r="EV69" s="61"/>
      <c r="EW69">
        <v>948.45268727543817</v>
      </c>
      <c r="EX69">
        <v>63</v>
      </c>
      <c r="EY69" s="22">
        <f t="shared" si="127"/>
        <v>1.05</v>
      </c>
      <c r="EZ69" s="100">
        <f t="shared" si="128"/>
        <v>117.90955721421676</v>
      </c>
      <c r="FA69" s="100">
        <f t="shared" si="129"/>
        <v>0.78029378917952041</v>
      </c>
      <c r="FB69" s="100">
        <f t="shared" si="130"/>
        <v>0.77980069151810549</v>
      </c>
      <c r="FC69" s="100">
        <f t="shared" si="131"/>
        <v>1.0666666666666667</v>
      </c>
      <c r="FD69" s="100">
        <f t="shared" si="132"/>
        <v>153.09159609799804</v>
      </c>
      <c r="FG69" s="72"/>
      <c r="FH69">
        <f t="shared" si="133"/>
        <v>2.1189299069938092E-2</v>
      </c>
      <c r="FI69">
        <f t="shared" si="134"/>
        <v>2.0715490084638417</v>
      </c>
      <c r="FJ69" s="61"/>
      <c r="FK69">
        <v>949.84261854267208</v>
      </c>
      <c r="FL69">
        <v>63</v>
      </c>
      <c r="FM69" s="22">
        <f t="shared" si="135"/>
        <v>1.05</v>
      </c>
      <c r="FN69" s="100">
        <f t="shared" si="136"/>
        <v>118.36340077543018</v>
      </c>
      <c r="FO69" s="100">
        <f t="shared" si="137"/>
        <v>0.83871608951811427</v>
      </c>
      <c r="FP69" s="100">
        <f t="shared" si="138"/>
        <v>0.85714388851962997</v>
      </c>
      <c r="FQ69" s="100">
        <f t="shared" si="171"/>
        <v>1.0666666666666667</v>
      </c>
      <c r="FR69" s="100">
        <f t="shared" si="172"/>
        <v>149.71883277998697</v>
      </c>
      <c r="FU69" s="72"/>
      <c r="FV69">
        <f t="shared" si="141"/>
        <v>2.1189299069938092E-2</v>
      </c>
      <c r="FW69">
        <f t="shared" si="142"/>
        <v>2.0732174346635355</v>
      </c>
      <c r="FX69" s="61"/>
      <c r="FY69" s="49">
        <v>843.62625018428628</v>
      </c>
      <c r="FZ69">
        <v>63</v>
      </c>
      <c r="GA69" s="22">
        <f t="shared" si="143"/>
        <v>1.05</v>
      </c>
      <c r="GB69" s="100">
        <f t="shared" si="144"/>
        <v>79.744682925385817</v>
      </c>
      <c r="GC69" s="100">
        <f t="shared" si="145"/>
        <v>0.78614246952352729</v>
      </c>
      <c r="GD69" s="100">
        <f t="shared" si="146"/>
        <v>0.84071513699815603</v>
      </c>
      <c r="GE69" s="100">
        <f t="shared" si="147"/>
        <v>1.0666666666666667</v>
      </c>
      <c r="GF69" s="100">
        <f t="shared" si="148"/>
        <v>86.536454755915912</v>
      </c>
      <c r="GI69" s="72"/>
      <c r="GJ69">
        <f t="shared" si="187"/>
        <v>2.1189299069938092E-2</v>
      </c>
      <c r="GK69">
        <f t="shared" si="188"/>
        <v>1.9017017355769092</v>
      </c>
      <c r="GL69" s="61"/>
      <c r="GM69"/>
      <c r="GY69" s="61"/>
      <c r="GZ69"/>
      <c r="HK69" s="61"/>
      <c r="HL69"/>
      <c r="HW69" s="61"/>
      <c r="HX69"/>
      <c r="II69" s="61"/>
      <c r="IJ69"/>
      <c r="IU69" s="61"/>
      <c r="IV69"/>
      <c r="JA69"/>
      <c r="JB69"/>
      <c r="JC69"/>
    </row>
    <row r="70" spans="13:263" x14ac:dyDescent="0.25">
      <c r="M70" s="49">
        <v>310.01451578918045</v>
      </c>
      <c r="N70" s="49">
        <v>64</v>
      </c>
      <c r="O70" s="22">
        <f t="shared" si="61"/>
        <v>1.0666666666666667</v>
      </c>
      <c r="P70" s="100">
        <f t="shared" si="62"/>
        <v>25.68258767203881</v>
      </c>
      <c r="Q70" s="100">
        <f t="shared" si="63"/>
        <v>0.23019759485947866</v>
      </c>
      <c r="R70" s="100">
        <f t="shared" si="64"/>
        <v>0.36309147026430882</v>
      </c>
      <c r="S70" s="100">
        <f t="shared" si="65"/>
        <v>1.0833333333333333</v>
      </c>
      <c r="T70" s="100">
        <f t="shared" si="66"/>
        <v>31.064793465357791</v>
      </c>
      <c r="X70">
        <f t="shared" si="189"/>
        <v>2.8028723600243534E-2</v>
      </c>
      <c r="Y70">
        <f t="shared" si="68"/>
        <v>1.409638779329456</v>
      </c>
      <c r="Z70" s="61"/>
      <c r="AA70" s="49">
        <v>386.51164277418604</v>
      </c>
      <c r="AB70" s="49">
        <v>64</v>
      </c>
      <c r="AC70" s="22">
        <f t="shared" si="69"/>
        <v>1.0666666666666667</v>
      </c>
      <c r="AD70" s="100">
        <f t="shared" si="70"/>
        <v>36.15299249594856</v>
      </c>
      <c r="AE70" s="100">
        <f t="shared" si="71"/>
        <v>0.19172767147373201</v>
      </c>
      <c r="AF70" s="100">
        <f t="shared" si="72"/>
        <v>0.34977287699238557</v>
      </c>
      <c r="AG70" s="100">
        <f t="shared" si="73"/>
        <v>1.0833333333333333</v>
      </c>
      <c r="AH70" s="100">
        <f t="shared" si="74"/>
        <v>58.916918525806523</v>
      </c>
      <c r="AI70" s="88"/>
      <c r="AJ70" s="72"/>
      <c r="AL70">
        <f t="shared" ref="AL70:AL101" si="191">LOG10(AC70)</f>
        <v>2.8028723600243534E-2</v>
      </c>
      <c r="AM70">
        <f t="shared" ref="AM70:AM101" si="192">LOG10(AD70)</f>
        <v>1.5581442510272054</v>
      </c>
      <c r="AN70" s="61"/>
      <c r="AO70" s="49">
        <v>325.50614433524908</v>
      </c>
      <c r="AP70" s="49">
        <v>64</v>
      </c>
      <c r="AQ70" s="22">
        <f t="shared" si="75"/>
        <v>1.0666666666666667</v>
      </c>
      <c r="AR70" s="100">
        <f t="shared" si="76"/>
        <v>26.803865640254365</v>
      </c>
      <c r="AS70" s="100">
        <f t="shared" si="77"/>
        <v>0.17049326856955804</v>
      </c>
      <c r="AT70" s="100">
        <f t="shared" si="78"/>
        <v>0.28681433963588265</v>
      </c>
      <c r="AU70" s="100">
        <f t="shared" si="79"/>
        <v>1.0833333333333333</v>
      </c>
      <c r="AV70" s="100">
        <f t="shared" si="80"/>
        <v>38.289823905513799</v>
      </c>
      <c r="AY70" s="72"/>
      <c r="AZ70">
        <f t="shared" ref="AZ70:AZ101" si="193">LOG10(AQ70)</f>
        <v>2.8028723600243534E-2</v>
      </c>
      <c r="BA70">
        <f t="shared" ref="BA70:BA101" si="194">LOG10(AR70)</f>
        <v>1.428197432281249</v>
      </c>
      <c r="BB70" s="61"/>
      <c r="BC70" s="49">
        <v>678.94219194273091</v>
      </c>
      <c r="BD70" s="49">
        <v>64</v>
      </c>
      <c r="BE70" s="22">
        <f t="shared" si="81"/>
        <v>1.0666666666666667</v>
      </c>
      <c r="BF70" s="100">
        <f t="shared" si="82"/>
        <v>64.908431352077528</v>
      </c>
      <c r="BG70" s="100">
        <f t="shared" si="83"/>
        <v>1.328723630028803</v>
      </c>
      <c r="BH70" s="100">
        <f t="shared" si="84"/>
        <v>0.98495405264137004</v>
      </c>
      <c r="BI70" s="100">
        <f t="shared" si="85"/>
        <v>1.0833333333333333</v>
      </c>
      <c r="BJ70" s="100">
        <f t="shared" si="86"/>
        <v>63.108344219054345</v>
      </c>
      <c r="BK70" s="88"/>
      <c r="BL70" s="72"/>
      <c r="BN70">
        <f t="shared" ref="BN70:BN101" si="195">LOG10(BE70)</f>
        <v>2.8028723600243534E-2</v>
      </c>
      <c r="BO70">
        <f t="shared" ref="BO70:BO101" si="196">LOG10(BF70)</f>
        <v>1.8123011136239802</v>
      </c>
      <c r="BP70" s="61"/>
      <c r="BQ70" s="49">
        <v>606.14705311500109</v>
      </c>
      <c r="BR70" s="49">
        <v>64</v>
      </c>
      <c r="BS70" s="22">
        <f t="shared" si="87"/>
        <v>1.0666666666666667</v>
      </c>
      <c r="BT70" s="100">
        <f t="shared" si="88"/>
        <v>58.889250278344612</v>
      </c>
      <c r="BU70" s="100">
        <f t="shared" si="89"/>
        <v>1.0815812609396156</v>
      </c>
      <c r="BV70" s="100">
        <f t="shared" si="90"/>
        <v>0.83178450076874411</v>
      </c>
      <c r="BW70" s="100">
        <f t="shared" si="91"/>
        <v>1.0833333333333333</v>
      </c>
      <c r="BX70" s="100">
        <f t="shared" si="92"/>
        <v>61.079008800395535</v>
      </c>
      <c r="BY70" s="88"/>
      <c r="BZ70" s="72"/>
      <c r="CB70">
        <f t="shared" ref="CB70:CB101" si="197">LOG10(BS70)</f>
        <v>2.8028723600243534E-2</v>
      </c>
      <c r="CC70">
        <f t="shared" ref="CC70:CC101" si="198">LOG10(BT70)</f>
        <v>1.7700360253325655</v>
      </c>
      <c r="CD70" s="61"/>
      <c r="CE70" s="49">
        <v>834.07628547993136</v>
      </c>
      <c r="CF70" s="49">
        <v>64</v>
      </c>
      <c r="CG70" s="22">
        <f t="shared" si="93"/>
        <v>1.0666666666666667</v>
      </c>
      <c r="CH70" s="100">
        <f t="shared" si="94"/>
        <v>79.337609196226708</v>
      </c>
      <c r="CI70" s="100">
        <f t="shared" si="95"/>
        <v>0.9797467332317995</v>
      </c>
      <c r="CJ70" s="100">
        <f t="shared" si="96"/>
        <v>0.92240172505702822</v>
      </c>
      <c r="CK70" s="100">
        <f t="shared" si="97"/>
        <v>1.0833333333333333</v>
      </c>
      <c r="CL70" s="100">
        <f t="shared" si="98"/>
        <v>82.598580639189436</v>
      </c>
      <c r="CM70" s="88"/>
      <c r="CN70" s="72"/>
      <c r="CP70">
        <f t="shared" si="99"/>
        <v>2.8028723600243534E-2</v>
      </c>
      <c r="CQ70">
        <f t="shared" si="190"/>
        <v>1.8994791090631324</v>
      </c>
      <c r="CR70" s="61"/>
      <c r="CS70" s="49">
        <v>813.7840622671348</v>
      </c>
      <c r="CT70" s="49">
        <v>64</v>
      </c>
      <c r="CU70" s="22">
        <f t="shared" si="101"/>
        <v>1.0666666666666667</v>
      </c>
      <c r="CV70" s="100">
        <f t="shared" si="102"/>
        <v>77.577127003540014</v>
      </c>
      <c r="CW70" s="100">
        <f t="shared" si="103"/>
        <v>0.73471059501497904</v>
      </c>
      <c r="CX70" s="100">
        <f t="shared" si="104"/>
        <v>0.74506381901544283</v>
      </c>
      <c r="CY70" s="100">
        <f t="shared" si="105"/>
        <v>1.0833333333333333</v>
      </c>
      <c r="CZ70" s="100">
        <f t="shared" si="106"/>
        <v>94.418237373636615</v>
      </c>
      <c r="DA70" s="88"/>
      <c r="DB70" s="72"/>
      <c r="DD70">
        <f t="shared" ref="DD70:DD84" si="199">LOG10(CU70)</f>
        <v>2.8028723600243534E-2</v>
      </c>
      <c r="DE70">
        <f t="shared" ref="DE70:DE84" si="200">LOG10(CV70)</f>
        <v>1.8897336918712431</v>
      </c>
      <c r="DF70" s="61"/>
      <c r="DG70" s="49">
        <v>1083.2442014615172</v>
      </c>
      <c r="DH70" s="49">
        <v>64</v>
      </c>
      <c r="DI70" s="22">
        <f t="shared" si="107"/>
        <v>1.0666666666666667</v>
      </c>
      <c r="DJ70" s="100">
        <f t="shared" si="108"/>
        <v>94.52392682910272</v>
      </c>
      <c r="DK70" s="100">
        <f t="shared" si="109"/>
        <v>0.62213673845112405</v>
      </c>
      <c r="DL70" s="100">
        <f t="shared" si="110"/>
        <v>0.66740098851249496</v>
      </c>
      <c r="DM70" s="100">
        <f t="shared" si="111"/>
        <v>1.0666666666666667</v>
      </c>
      <c r="DN70" s="100">
        <f t="shared" si="112"/>
        <v>88.6161814022838</v>
      </c>
      <c r="DR70">
        <f t="shared" si="183"/>
        <v>2.8028723600243534E-2</v>
      </c>
      <c r="DS70">
        <f t="shared" si="184"/>
        <v>1.9755417553300552</v>
      </c>
      <c r="DT70" s="61"/>
      <c r="DU70" s="49"/>
      <c r="DV70" s="49"/>
      <c r="DW70" s="22"/>
      <c r="DX70" s="49"/>
      <c r="DY70" s="100"/>
      <c r="DZ70" s="98"/>
      <c r="EE70" s="52"/>
      <c r="EG70"/>
      <c r="EH70" s="61"/>
      <c r="EI70" s="49">
        <v>732.72112703265213</v>
      </c>
      <c r="EJ70">
        <v>64</v>
      </c>
      <c r="EK70" s="22">
        <f t="shared" si="119"/>
        <v>1.0666666666666667</v>
      </c>
      <c r="EL70" s="100">
        <f t="shared" si="120"/>
        <v>91.430138137341174</v>
      </c>
      <c r="EM70" s="100">
        <f t="shared" si="121"/>
        <v>0.88283678515762698</v>
      </c>
      <c r="EN70" s="100">
        <f t="shared" si="122"/>
        <v>0.62573099070555804</v>
      </c>
      <c r="EO70" s="100">
        <f t="shared" si="123"/>
        <v>1.0833333333333333</v>
      </c>
      <c r="EP70" s="100">
        <f t="shared" si="124"/>
        <v>132.92849726809109</v>
      </c>
      <c r="ES70" s="72"/>
      <c r="ET70">
        <f t="shared" si="125"/>
        <v>2.8028723600243534E-2</v>
      </c>
      <c r="EU70">
        <f t="shared" si="126"/>
        <v>1.9610893759227654</v>
      </c>
      <c r="EV70" s="61"/>
      <c r="EW70">
        <v>968.43301265497962</v>
      </c>
      <c r="EX70">
        <v>64</v>
      </c>
      <c r="EY70" s="22">
        <f t="shared" si="127"/>
        <v>1.0666666666666667</v>
      </c>
      <c r="EZ70" s="100">
        <f t="shared" si="128"/>
        <v>120.39346742935388</v>
      </c>
      <c r="FA70" s="100">
        <f t="shared" si="129"/>
        <v>0.79267940488078259</v>
      </c>
      <c r="FB70" s="100">
        <f t="shared" si="130"/>
        <v>0.79146970485483947</v>
      </c>
      <c r="FC70" s="100">
        <f t="shared" si="131"/>
        <v>1.0833333333333333</v>
      </c>
      <c r="FD70" s="100">
        <f t="shared" si="132"/>
        <v>156.9829969338769</v>
      </c>
      <c r="FG70" s="72"/>
      <c r="FH70">
        <f t="shared" si="133"/>
        <v>2.8028723600243534E-2</v>
      </c>
      <c r="FI70">
        <f t="shared" si="134"/>
        <v>2.0806029226663862</v>
      </c>
      <c r="FJ70" s="61"/>
      <c r="FK70">
        <v>970.36655445249141</v>
      </c>
      <c r="FL70">
        <v>64</v>
      </c>
      <c r="FM70" s="22">
        <f t="shared" si="135"/>
        <v>1.0666666666666667</v>
      </c>
      <c r="FN70" s="100">
        <f t="shared" si="136"/>
        <v>120.92096431717817</v>
      </c>
      <c r="FO70" s="100">
        <f t="shared" si="137"/>
        <v>0.85202904331998908</v>
      </c>
      <c r="FP70" s="100">
        <f t="shared" si="138"/>
        <v>0.87050441620890595</v>
      </c>
      <c r="FQ70" s="100">
        <f t="shared" si="171"/>
        <v>1.0833333333333333</v>
      </c>
      <c r="FR70" s="100">
        <f t="shared" si="172"/>
        <v>140.381445946024</v>
      </c>
      <c r="FU70" s="72"/>
      <c r="FV70">
        <f t="shared" si="141"/>
        <v>2.8028723600243534E-2</v>
      </c>
      <c r="FW70">
        <f t="shared" si="142"/>
        <v>2.082501601919271</v>
      </c>
      <c r="FX70" s="61"/>
      <c r="FY70" s="49">
        <v>859.15336232828656</v>
      </c>
      <c r="FZ70">
        <v>64</v>
      </c>
      <c r="GA70" s="22">
        <f t="shared" si="143"/>
        <v>1.0666666666666667</v>
      </c>
      <c r="GB70" s="100">
        <f t="shared" si="144"/>
        <v>81.212399979471954</v>
      </c>
      <c r="GC70" s="100">
        <f t="shared" si="145"/>
        <v>0.79862092142072616</v>
      </c>
      <c r="GD70" s="100">
        <f t="shared" si="146"/>
        <v>0.85089245643889544</v>
      </c>
      <c r="GE70" s="100">
        <f t="shared" si="147"/>
        <v>1.0833333333333333</v>
      </c>
      <c r="GF70" s="100">
        <f t="shared" si="148"/>
        <v>92.095394958164718</v>
      </c>
      <c r="GI70" s="72"/>
      <c r="GJ70">
        <f t="shared" si="187"/>
        <v>2.8028723600243534E-2</v>
      </c>
      <c r="GK70">
        <f t="shared" si="188"/>
        <v>1.9096223449002201</v>
      </c>
      <c r="GL70" s="61"/>
      <c r="GM70"/>
      <c r="GY70" s="61"/>
      <c r="GZ70"/>
      <c r="HK70" s="61"/>
      <c r="HL70"/>
      <c r="HW70" s="61"/>
      <c r="HX70"/>
      <c r="II70" s="61"/>
      <c r="IJ70"/>
      <c r="IU70" s="61"/>
      <c r="IV70"/>
      <c r="JA70"/>
      <c r="JB70"/>
      <c r="JC70"/>
    </row>
    <row r="71" spans="13:263" x14ac:dyDescent="0.25">
      <c r="M71" s="49">
        <v>316.51935169907068</v>
      </c>
      <c r="N71" s="49">
        <v>65</v>
      </c>
      <c r="O71" s="22">
        <f t="shared" ref="O71:O119" si="201">((N71*(1/60))+(Q$2*(1/60)))</f>
        <v>1.0833333333333333</v>
      </c>
      <c r="P71" s="100">
        <f t="shared" ref="P71:P119" si="202">(M71*($D$2/$E$2))</f>
        <v>26.221468950299951</v>
      </c>
      <c r="Q71" s="100">
        <f t="shared" ref="Q71:Q119" si="203">O71/P$4</f>
        <v>0.233794432279158</v>
      </c>
      <c r="R71" s="100">
        <f t="shared" ref="R71:R119" si="204">((P71+M$4)-R$4)/(N$4-R$4)</f>
        <v>0.3638560031862173</v>
      </c>
      <c r="S71" s="100">
        <f t="shared" ref="S71:S119" si="205">AVERAGE(O71:O73)</f>
        <v>1.1000000000000001</v>
      </c>
      <c r="T71" s="100">
        <f t="shared" ref="T71:T119" si="206">(P73-P71)/(O73-O71)</f>
        <v>34.779878438102898</v>
      </c>
      <c r="X71">
        <f t="shared" ref="X71:X102" si="207">LOG10(O71)</f>
        <v>3.476210625921191E-2</v>
      </c>
      <c r="Y71">
        <f t="shared" ref="Y71:Y119" si="208">LOG10(P71)</f>
        <v>1.4186570176034805</v>
      </c>
      <c r="Z71" s="61"/>
      <c r="AA71" s="49">
        <v>396.5113491440062</v>
      </c>
      <c r="AB71" s="49">
        <v>65</v>
      </c>
      <c r="AC71" s="22">
        <f t="shared" ref="AC71:AC109" si="209">((AB71*(1/60))+(AE$2*(1/60)))</f>
        <v>1.0833333333333333</v>
      </c>
      <c r="AD71" s="100">
        <f t="shared" ref="AD71:AD109" si="210">((AA71*($D$3/$E$3)))</f>
        <v>37.088331226639809</v>
      </c>
      <c r="AE71" s="100">
        <f t="shared" ref="AE71:AE109" si="211">AC71/AD$4</f>
        <v>0.19472341634050905</v>
      </c>
      <c r="AF71" s="100">
        <f t="shared" ref="AF71:AF109" si="212">((AD71+AA$4)-AF$4)/(AB$4-AF$4)</f>
        <v>0.35092035683727457</v>
      </c>
      <c r="AG71" s="100">
        <f t="shared" ref="AG71:AG109" si="213">AVERAGE(AC71:AC73)</f>
        <v>1.1000000000000001</v>
      </c>
      <c r="AH71" s="100">
        <f t="shared" ref="AH71:AH109" si="214">(AD73-AD71)/(AC73-AC71)</f>
        <v>54.70815491740926</v>
      </c>
      <c r="AI71" s="88"/>
      <c r="AJ71" s="72"/>
      <c r="AL71">
        <f t="shared" si="191"/>
        <v>3.476210625921191E-2</v>
      </c>
      <c r="AM71">
        <f t="shared" si="192"/>
        <v>1.5692372928765665</v>
      </c>
      <c r="AN71" s="61"/>
      <c r="AO71" s="49">
        <v>333.00337836124123</v>
      </c>
      <c r="AP71" s="49">
        <v>65</v>
      </c>
      <c r="AQ71" s="22">
        <f t="shared" ref="AQ71:AQ108" si="215">((AP71*(1/60))+(AT$2*(1/60)))</f>
        <v>1.0833333333333333</v>
      </c>
      <c r="AR71" s="100">
        <f t="shared" ref="AR71:AR108" si="216">((AO71*($D$4/$E$4)))</f>
        <v>27.421226808402601</v>
      </c>
      <c r="AS71" s="100">
        <f t="shared" ref="AS71:AS108" si="217">AQ71/AR$4</f>
        <v>0.17315722589095736</v>
      </c>
      <c r="AT71" s="100">
        <f t="shared" ref="AT71:AT108" si="218">((AR71+AP$4)-AU$4)/(AQ$4-AU$4)</f>
        <v>0.28746959043071058</v>
      </c>
      <c r="AU71" s="100">
        <f t="shared" ref="AU71:AU108" si="219">AVERAGE(AQ71:AQ73)</f>
        <v>1.1000000000000001</v>
      </c>
      <c r="AV71" s="100">
        <f t="shared" ref="AV71:AV108" si="220">(AR73-AR71)/(AQ73-AQ71)</f>
        <v>32.107171220964482</v>
      </c>
      <c r="AY71" s="72"/>
      <c r="AZ71">
        <f t="shared" si="193"/>
        <v>3.476210625921191E-2</v>
      </c>
      <c r="BA71">
        <f t="shared" si="194"/>
        <v>1.4380868809495166</v>
      </c>
      <c r="BB71" s="61"/>
      <c r="BC71" s="49">
        <v>690.00905791156106</v>
      </c>
      <c r="BD71" s="49">
        <v>65</v>
      </c>
      <c r="BE71" s="22">
        <f t="shared" ref="BE71:BE118" si="221">((BD71*(1/60))+(BG$2*(1/60)))</f>
        <v>1.0833333333333333</v>
      </c>
      <c r="BF71" s="100">
        <f t="shared" ref="BF71:BF118" si="222">((BC71*(BD$2/BE$2)))</f>
        <v>65.966449131124378</v>
      </c>
      <c r="BG71" s="100">
        <f t="shared" ref="BG71:BG118" si="223">BE71/BF$4</f>
        <v>1.3494849367480029</v>
      </c>
      <c r="BH71" s="100">
        <f t="shared" ref="BH71:BH118" si="224">((BF71+BC$4)-BH$4)/(BD$4-BH$4)</f>
        <v>0.99560595368290428</v>
      </c>
      <c r="BI71" s="100">
        <f t="shared" ref="BI71:BI118" si="225">AVERAGE(BE71:BE73)</f>
        <v>1.1000000000000001</v>
      </c>
      <c r="BJ71" s="100">
        <f t="shared" ref="BJ71:BJ118" si="226">(BF73-BF71)/(BE73-BE71)</f>
        <v>62.947665132694738</v>
      </c>
      <c r="BK71" s="88"/>
      <c r="BL71" s="72"/>
      <c r="BN71">
        <f t="shared" si="195"/>
        <v>3.476210625921191E-2</v>
      </c>
      <c r="BO71">
        <f t="shared" si="196"/>
        <v>1.8193231073294613</v>
      </c>
      <c r="BP71" s="61"/>
      <c r="BQ71" s="49">
        <v>615.61453036782689</v>
      </c>
      <c r="BR71" s="49">
        <v>65</v>
      </c>
      <c r="BS71" s="22">
        <f t="shared" ref="BS71:BS118" si="227">((BR71*(1/60))+(BU$2*(1/60)))</f>
        <v>1.0833333333333333</v>
      </c>
      <c r="BT71" s="100">
        <f t="shared" ref="BT71:BT118" si="228">((BQ71*(BR$2/BS$2)))</f>
        <v>59.809047932364415</v>
      </c>
      <c r="BU71" s="100">
        <f t="shared" ref="BU71:BU118" si="229">BS71/BT$4</f>
        <v>1.0984809681417971</v>
      </c>
      <c r="BV71" s="100">
        <f t="shared" ref="BV71:BV118" si="230">((BT71+BQ$4)-BV$4)/(BR$4-BV$4)</f>
        <v>0.83975006444717559</v>
      </c>
      <c r="BW71" s="100">
        <f t="shared" ref="BW71:BW118" si="231">AVERAGE(BS71:BS73)</f>
        <v>1.1000000000000001</v>
      </c>
      <c r="BX71" s="100">
        <f t="shared" ref="BX71:BX118" si="232">(BT73-BT71)/(BS73-BS71)</f>
        <v>69.883243390640359</v>
      </c>
      <c r="BY71" s="88"/>
      <c r="BZ71" s="72"/>
      <c r="CB71">
        <f t="shared" si="197"/>
        <v>3.476210625921191E-2</v>
      </c>
      <c r="CC71">
        <f t="shared" si="198"/>
        <v>1.7767668891699824</v>
      </c>
      <c r="CD71" s="61"/>
      <c r="CE71" s="49">
        <v>849.03018203123963</v>
      </c>
      <c r="CF71" s="49">
        <v>65</v>
      </c>
      <c r="CG71" s="22">
        <f t="shared" ref="CG71:CG89" si="233">((CF71*(1/60))+(CI$2*(1/60)))</f>
        <v>1.0833333333333333</v>
      </c>
      <c r="CH71" s="100">
        <f t="shared" ref="CH71:CH89" si="234">((CE71*(CF$2/CG$2)))</f>
        <v>80.760028729310349</v>
      </c>
      <c r="CI71" s="100">
        <f t="shared" ref="CI71:CI89" si="235">CG71/CH$4</f>
        <v>0.99505527593854626</v>
      </c>
      <c r="CJ71" s="100">
        <f t="shared" ref="CJ71:CJ89" si="236">((CH71+CE$4)-CJ$4)/(CF$4-CJ$4)</f>
        <v>0.93374495650891276</v>
      </c>
      <c r="CK71" s="100">
        <f t="shared" ref="CK71:CK89" si="237">AVERAGE(CG71:CG73)</f>
        <v>1.1000000000000001</v>
      </c>
      <c r="CL71" s="100">
        <f t="shared" ref="CL71:CL89" si="238">(CH73-CH71)/(CG73-CG71)</f>
        <v>79.756784213470169</v>
      </c>
      <c r="CM71" s="88"/>
      <c r="CN71" s="72"/>
      <c r="CP71">
        <f t="shared" ref="CP71:CP89" si="239">LOG10(CG71)</f>
        <v>3.476210625921191E-2</v>
      </c>
      <c r="CQ71">
        <f t="shared" ref="CQ71:CQ89" si="240">LOG10(CH71)</f>
        <v>1.9071964647661377</v>
      </c>
      <c r="CR71" s="61"/>
      <c r="CS71" s="49">
        <v>829.27875289313909</v>
      </c>
      <c r="CT71" s="49">
        <v>65</v>
      </c>
      <c r="CU71" s="22">
        <f t="shared" ref="CU71:CU84" si="241">((CT71*(1/60))+(CW$2*(1/60)))</f>
        <v>1.0833333333333333</v>
      </c>
      <c r="CV71" s="100">
        <f t="shared" ref="CV71:CV84" si="242">((CS71*(CT$2/CU$2)))</f>
        <v>79.05421857894558</v>
      </c>
      <c r="CW71" s="100">
        <f t="shared" ref="CW71:CW84" si="243">CU71/CV$4</f>
        <v>0.74619044806208812</v>
      </c>
      <c r="CX71" s="100">
        <f t="shared" ref="CX71:CX84" si="244">((CV71+CS$4)-CX$4)/(CT$4-CX$4)</f>
        <v>0.75266455584129821</v>
      </c>
      <c r="CY71" s="100">
        <f t="shared" ref="CY71:CY84" si="245">AVERAGE(CU71:CU73)</f>
        <v>1.1000000000000001</v>
      </c>
      <c r="CZ71" s="100">
        <f t="shared" ref="CZ71:CZ84" si="246">(CV73-CV71)/(CU73-CU71)</f>
        <v>94.418052236502191</v>
      </c>
      <c r="DA71" s="88"/>
      <c r="DB71" s="72"/>
      <c r="DD71">
        <f t="shared" si="199"/>
        <v>3.476210625921191E-2</v>
      </c>
      <c r="DE71">
        <f t="shared" si="200"/>
        <v>1.897925050190723</v>
      </c>
      <c r="DF71" s="61"/>
      <c r="DG71"/>
      <c r="DT71" s="65"/>
      <c r="DU71" s="49"/>
      <c r="DV71" s="49"/>
      <c r="DW71" s="49"/>
      <c r="DX71" s="49"/>
      <c r="DY71" s="100"/>
      <c r="DZ71" s="98"/>
      <c r="EE71" s="52"/>
      <c r="EF71" s="49"/>
      <c r="EH71" s="66"/>
      <c r="EI71" s="49">
        <v>750.74779386955242</v>
      </c>
      <c r="EJ71">
        <v>65</v>
      </c>
      <c r="EK71" s="22">
        <f t="shared" ref="EK71:EK115" si="247">((EJ71*(1/60))+(EM$2*(1/60)))</f>
        <v>1.0833333333333333</v>
      </c>
      <c r="EL71" s="100">
        <f t="shared" ref="EL71:EL115" si="248">((EI71*(EJ$2/EK$2)))</f>
        <v>93.679535047361171</v>
      </c>
      <c r="EM71" s="100">
        <f t="shared" ref="EM71:EM115" si="249">EK71/EL$4</f>
        <v>0.89663110992571493</v>
      </c>
      <c r="EN71" s="100">
        <f t="shared" ref="EN71:EN115" si="250">((EL71+EI$4)-EN$4)/(EJ$4-EN$4)</f>
        <v>0.63670008708116843</v>
      </c>
      <c r="EO71" s="100">
        <f t="shared" ref="EO71:EO115" si="251">AVERAGE(EK71:EK73)</f>
        <v>1.1000000000000001</v>
      </c>
      <c r="EP71" s="100">
        <f t="shared" ref="EP71:EP115" si="252">(EL73-EL71)/(EK73-EK71)</f>
        <v>127.40105039817112</v>
      </c>
      <c r="ES71" s="72"/>
      <c r="ET71">
        <f t="shared" ref="ET71:ET115" si="253">LOG10(EK71)</f>
        <v>3.476210625921191E-2</v>
      </c>
      <c r="EU71">
        <f t="shared" ref="EU71:EU115" si="254">LOG(EL71)</f>
        <v>1.9716447265682937</v>
      </c>
      <c r="EV71" s="61"/>
      <c r="EW71">
        <v>989.50113693719425</v>
      </c>
      <c r="EX71">
        <v>65</v>
      </c>
      <c r="EY71" s="22">
        <f t="shared" ref="EY71:EY102" si="255">((EX71*(1/60))+(FA$2*(1/60)))</f>
        <v>1.0833333333333333</v>
      </c>
      <c r="EZ71" s="100">
        <f t="shared" ref="EZ71:EZ102" si="256">((EW71*(EX$2/EY$2)))</f>
        <v>123.01261041748334</v>
      </c>
      <c r="FA71" s="100">
        <f t="shared" ref="FA71:FA102" si="257">EY71/EZ$4</f>
        <v>0.80506502058204477</v>
      </c>
      <c r="FB71" s="100">
        <f t="shared" ref="FB71:FB102" si="258">((EZ71+EW$4)-FB$4)/(EX$4-FB$4)</f>
        <v>0.80377402015297084</v>
      </c>
      <c r="FC71" s="100">
        <f t="shared" ref="FC71:FC102" si="259">AVERAGE(EY71:EY73)</f>
        <v>1.1000000000000001</v>
      </c>
      <c r="FD71" s="100">
        <f t="shared" ref="FD71:FD102" si="260">(EZ73-EZ71)/(EY73-EY71)</f>
        <v>147.33637165653062</v>
      </c>
      <c r="FG71" s="72"/>
      <c r="FH71">
        <f t="shared" ref="FH71:FH102" si="261">LOG10(EY71)</f>
        <v>3.476210625921191E-2</v>
      </c>
      <c r="FI71">
        <f t="shared" ref="FI71:FI102" si="262">LOG(EZ71)</f>
        <v>2.0899496346426845</v>
      </c>
      <c r="FJ71" s="65"/>
      <c r="FK71">
        <v>989.89140818576664</v>
      </c>
      <c r="FL71">
        <v>65</v>
      </c>
      <c r="FM71" s="22">
        <f t="shared" ref="FM71:FM103" si="263">((FL71*(1/60))+(FO$2*(1/60)))</f>
        <v>1.0833333333333333</v>
      </c>
      <c r="FN71" s="100">
        <f t="shared" ref="FN71:FN90" si="264">((FK71*(FL$2/FM$2)))</f>
        <v>123.35402853476306</v>
      </c>
      <c r="FO71" s="100">
        <f t="shared" ref="FO71:FO90" si="265">FM71/FN$4</f>
        <v>0.86534199712186388</v>
      </c>
      <c r="FP71" s="100">
        <f t="shared" ref="FP71:FP90" si="266">((FN71+FK$4)-FP$4)/(FL$4-FP$4)</f>
        <v>0.8832145683979743</v>
      </c>
      <c r="FQ71" s="100">
        <f t="shared" si="171"/>
        <v>1.1000000000000001</v>
      </c>
      <c r="FR71" s="100">
        <f t="shared" si="172"/>
        <v>132.67523350458802</v>
      </c>
      <c r="FU71" s="72"/>
      <c r="FV71">
        <f t="shared" ref="FV71:FV103" si="267">LOG10(FM71)</f>
        <v>3.476210625921191E-2</v>
      </c>
      <c r="FW71">
        <f t="shared" ref="FW71:FW103" si="268">LOG(FN71)</f>
        <v>2.0911533373835045</v>
      </c>
      <c r="FX71" s="65"/>
      <c r="FY71" s="49">
        <v>874.14215091139499</v>
      </c>
      <c r="FZ71">
        <v>65</v>
      </c>
      <c r="GA71" s="22">
        <f t="shared" ref="GA71:GA87" si="269">((FZ71*(1/60))+(GC$2*(1/60)))</f>
        <v>1.0833333333333333</v>
      </c>
      <c r="GB71" s="100">
        <f t="shared" ref="GB71:GB87" si="270">((FY71*(FZ$2/GA$2)))</f>
        <v>82.62923141724967</v>
      </c>
      <c r="GC71" s="100">
        <f t="shared" ref="GC71:GC87" si="271">GA71/GB$4</f>
        <v>0.81109937331792492</v>
      </c>
      <c r="GD71" s="100">
        <f t="shared" ref="GD71:GD87" si="272">((GB71+FY$4)-GD$4)/(FZ$4-GD$4)</f>
        <v>0.86071692914349585</v>
      </c>
      <c r="GE71" s="100">
        <f t="shared" ref="GE71:GE87" si="273">AVERAGE(GA71:GA73)</f>
        <v>1.1000000000000001</v>
      </c>
      <c r="GF71" s="100">
        <f t="shared" ref="GF71:GF87" si="274">(GB73-GB71)/(GA73-GA71)</f>
        <v>102.17620928436855</v>
      </c>
      <c r="GI71" s="72"/>
      <c r="GJ71">
        <f t="shared" ref="GJ71:GJ87" si="275">LOG(GA71)</f>
        <v>3.476210625921191E-2</v>
      </c>
      <c r="GK71">
        <f t="shared" ref="GK71:GK87" si="276">LOG(GB71)</f>
        <v>1.9171337131485569</v>
      </c>
      <c r="GL71" s="65"/>
      <c r="GM71"/>
      <c r="GW71" s="49"/>
      <c r="GX71" s="49"/>
      <c r="GY71" s="65"/>
      <c r="GZ71"/>
      <c r="HK71" s="61"/>
      <c r="HL71"/>
      <c r="HW71" s="61"/>
      <c r="HX71"/>
      <c r="II71" s="61"/>
      <c r="IJ71"/>
      <c r="IU71" s="61"/>
      <c r="IV71"/>
      <c r="JA71"/>
      <c r="JB71"/>
      <c r="JC71"/>
    </row>
    <row r="72" spans="13:263" x14ac:dyDescent="0.25">
      <c r="M72" s="49">
        <v>322.51395318652493</v>
      </c>
      <c r="N72" s="49">
        <v>66</v>
      </c>
      <c r="O72" s="22">
        <f t="shared" si="201"/>
        <v>1.1000000000000001</v>
      </c>
      <c r="P72" s="100">
        <f t="shared" si="202"/>
        <v>26.71808078755074</v>
      </c>
      <c r="Q72" s="100">
        <f t="shared" si="203"/>
        <v>0.23739126969883739</v>
      </c>
      <c r="R72" s="100">
        <f t="shared" si="204"/>
        <v>0.36456056672238768</v>
      </c>
      <c r="S72" s="100">
        <f t="shared" si="205"/>
        <v>1.1166666666666667</v>
      </c>
      <c r="T72" s="100">
        <f t="shared" si="206"/>
        <v>42.289459298806243</v>
      </c>
      <c r="X72">
        <f t="shared" si="207"/>
        <v>4.1392685158225077E-2</v>
      </c>
      <c r="Y72">
        <f t="shared" si="208"/>
        <v>1.4268052586945374</v>
      </c>
      <c r="Z72" s="61"/>
      <c r="AA72" s="49">
        <v>407.50766863949934</v>
      </c>
      <c r="AB72" s="49">
        <v>66</v>
      </c>
      <c r="AC72" s="22">
        <f t="shared" si="209"/>
        <v>1.1000000000000001</v>
      </c>
      <c r="AD72" s="100">
        <f t="shared" si="210"/>
        <v>38.116889780142117</v>
      </c>
      <c r="AE72" s="100">
        <f t="shared" si="211"/>
        <v>0.19771916120728614</v>
      </c>
      <c r="AF72" s="100">
        <f t="shared" si="212"/>
        <v>0.35218219938768397</v>
      </c>
      <c r="AG72" s="100">
        <f t="shared" si="213"/>
        <v>1.1166666666666667</v>
      </c>
      <c r="AH72" s="100">
        <f t="shared" si="214"/>
        <v>47.711903287408816</v>
      </c>
      <c r="AI72" s="88"/>
      <c r="AJ72" s="72"/>
      <c r="AL72">
        <f t="shared" si="191"/>
        <v>4.1392685158225077E-2</v>
      </c>
      <c r="AM72">
        <f t="shared" si="192"/>
        <v>1.5811174563306949</v>
      </c>
      <c r="AN72" s="61"/>
      <c r="AO72" s="49">
        <v>341.0058650522011</v>
      </c>
      <c r="AP72" s="49">
        <v>66</v>
      </c>
      <c r="AQ72" s="22">
        <f t="shared" si="215"/>
        <v>1.1000000000000001</v>
      </c>
      <c r="AR72" s="100">
        <f t="shared" si="216"/>
        <v>28.080193103771496</v>
      </c>
      <c r="AS72" s="100">
        <f t="shared" si="217"/>
        <v>0.17582118321235674</v>
      </c>
      <c r="AT72" s="100">
        <f t="shared" si="218"/>
        <v>0.2881689998057777</v>
      </c>
      <c r="AU72" s="100">
        <f t="shared" si="219"/>
        <v>1.1166666666666667</v>
      </c>
      <c r="AV72" s="100">
        <f t="shared" si="220"/>
        <v>25.927760424968675</v>
      </c>
      <c r="AY72" s="72"/>
      <c r="AZ72">
        <f t="shared" si="193"/>
        <v>4.1392685158225077E-2</v>
      </c>
      <c r="BA72">
        <f t="shared" si="194"/>
        <v>1.4484000900537091</v>
      </c>
      <c r="BB72" s="61"/>
      <c r="BC72" s="49">
        <v>700.94596796044129</v>
      </c>
      <c r="BD72" s="49">
        <v>66</v>
      </c>
      <c r="BE72" s="22">
        <f t="shared" si="221"/>
        <v>1.1000000000000001</v>
      </c>
      <c r="BF72" s="100">
        <f t="shared" si="222"/>
        <v>67.012042826046013</v>
      </c>
      <c r="BG72" s="100">
        <f t="shared" si="223"/>
        <v>1.3702462434672031</v>
      </c>
      <c r="BH72" s="100">
        <f t="shared" si="224"/>
        <v>1.0061327716518715</v>
      </c>
      <c r="BI72" s="100">
        <f t="shared" si="225"/>
        <v>1.1166666666666667</v>
      </c>
      <c r="BJ72" s="100">
        <f t="shared" si="226"/>
        <v>66.025969701297058</v>
      </c>
      <c r="BK72" s="88"/>
      <c r="BL72" s="72"/>
      <c r="BN72">
        <f t="shared" si="195"/>
        <v>4.1392685158225077E-2</v>
      </c>
      <c r="BO72">
        <f t="shared" si="196"/>
        <v>1.8261528573711694</v>
      </c>
      <c r="BP72" s="61"/>
      <c r="BQ72" s="49">
        <v>627.10326103441685</v>
      </c>
      <c r="BR72" s="49">
        <v>66</v>
      </c>
      <c r="BS72" s="22">
        <f t="shared" si="227"/>
        <v>1.1000000000000001</v>
      </c>
      <c r="BT72" s="100">
        <f t="shared" si="228"/>
        <v>60.925217238357803</v>
      </c>
      <c r="BU72" s="100">
        <f t="shared" si="229"/>
        <v>1.1153806753439788</v>
      </c>
      <c r="BV72" s="100">
        <f t="shared" si="230"/>
        <v>0.8494162313959005</v>
      </c>
      <c r="BW72" s="100">
        <f t="shared" si="231"/>
        <v>1.1166666666666667</v>
      </c>
      <c r="BX72" s="100">
        <f t="shared" si="232"/>
        <v>64.061653758502374</v>
      </c>
      <c r="BY72" s="88"/>
      <c r="BZ72" s="72"/>
      <c r="CB72">
        <f t="shared" si="197"/>
        <v>4.1392685158225077E-2</v>
      </c>
      <c r="CC72">
        <f t="shared" si="198"/>
        <v>1.7847970864041867</v>
      </c>
      <c r="CD72" s="61"/>
      <c r="CE72" s="49">
        <v>863.02158142192479</v>
      </c>
      <c r="CF72" s="49">
        <v>66</v>
      </c>
      <c r="CG72" s="22">
        <f t="shared" si="233"/>
        <v>1.1000000000000001</v>
      </c>
      <c r="CH72" s="100">
        <f t="shared" si="234"/>
        <v>82.090895217533031</v>
      </c>
      <c r="CI72" s="100">
        <f t="shared" si="235"/>
        <v>1.0103638186452932</v>
      </c>
      <c r="CJ72" s="100">
        <f t="shared" si="236"/>
        <v>0.94435808875038274</v>
      </c>
      <c r="CK72" s="100">
        <f t="shared" si="237"/>
        <v>1.1166666666666667</v>
      </c>
      <c r="CL72" s="100">
        <f t="shared" si="238"/>
        <v>81.139855787559299</v>
      </c>
      <c r="CM72" s="88"/>
      <c r="CN72" s="72"/>
      <c r="CP72">
        <f t="shared" si="239"/>
        <v>4.1392685158225077E-2</v>
      </c>
      <c r="CQ72">
        <f t="shared" si="240"/>
        <v>1.9142949917594414</v>
      </c>
      <c r="CR72" s="61"/>
      <c r="CS72" s="49">
        <v>846.79897260211646</v>
      </c>
      <c r="CT72" s="49">
        <v>66</v>
      </c>
      <c r="CU72" s="22">
        <f t="shared" si="241"/>
        <v>1.1000000000000001</v>
      </c>
      <c r="CV72" s="100">
        <f t="shared" si="242"/>
        <v>80.724401582661244</v>
      </c>
      <c r="CW72" s="100">
        <f t="shared" si="243"/>
        <v>0.75767030110919731</v>
      </c>
      <c r="CX72" s="100">
        <f t="shared" si="244"/>
        <v>0.7612588919499268</v>
      </c>
      <c r="CY72" s="100">
        <f t="shared" si="245"/>
        <v>1.1166666666666667</v>
      </c>
      <c r="CZ72" s="100">
        <f t="shared" si="246"/>
        <v>90.05513064180353</v>
      </c>
      <c r="DA72" s="88"/>
      <c r="DB72" s="72"/>
      <c r="DD72">
        <f t="shared" si="199"/>
        <v>4.1392685158225077E-2</v>
      </c>
      <c r="DE72">
        <f t="shared" si="200"/>
        <v>1.9070048342365962</v>
      </c>
      <c r="DF72" s="61"/>
      <c r="DG72"/>
      <c r="DT72" s="65"/>
      <c r="DU72" s="49"/>
      <c r="DV72" s="49"/>
      <c r="DW72" s="49"/>
      <c r="DX72" s="49"/>
      <c r="DY72" s="100"/>
      <c r="DZ72" s="98"/>
      <c r="EE72" s="52"/>
      <c r="EF72" s="49"/>
      <c r="EH72" s="65"/>
      <c r="EI72" s="49">
        <v>768.23075960286826</v>
      </c>
      <c r="EJ72">
        <v>66</v>
      </c>
      <c r="EK72" s="22">
        <f t="shared" si="247"/>
        <v>1.1000000000000001</v>
      </c>
      <c r="EL72" s="100">
        <f t="shared" si="248"/>
        <v>95.861088046277558</v>
      </c>
      <c r="EM72" s="100">
        <f t="shared" si="249"/>
        <v>0.91042543469380299</v>
      </c>
      <c r="EN72" s="100">
        <f t="shared" si="250"/>
        <v>0.6473383452680721</v>
      </c>
      <c r="EO72" s="100">
        <f t="shared" si="251"/>
        <v>1.1166666666666667</v>
      </c>
      <c r="EP72" s="100">
        <f t="shared" si="252"/>
        <v>125.53111398406729</v>
      </c>
      <c r="ES72" s="72"/>
      <c r="ET72">
        <f t="shared" si="253"/>
        <v>4.1392685158225077E-2</v>
      </c>
      <c r="EU72">
        <f t="shared" si="254"/>
        <v>1.9816423540299888</v>
      </c>
      <c r="EV72" s="61"/>
      <c r="EW72">
        <v>1010.5248636228602</v>
      </c>
      <c r="EX72">
        <v>66</v>
      </c>
      <c r="EY72" s="22">
        <f t="shared" si="255"/>
        <v>1.1000000000000001</v>
      </c>
      <c r="EZ72" s="100">
        <f t="shared" si="256"/>
        <v>125.62623399381646</v>
      </c>
      <c r="FA72" s="100">
        <f t="shared" si="257"/>
        <v>0.81745063628330716</v>
      </c>
      <c r="FB72" s="100">
        <f t="shared" si="258"/>
        <v>0.81605240613631835</v>
      </c>
      <c r="FC72" s="100">
        <f t="shared" si="259"/>
        <v>1.1166666666666667</v>
      </c>
      <c r="FD72" s="100">
        <f t="shared" si="260"/>
        <v>125.06457263628137</v>
      </c>
      <c r="FG72" s="72"/>
      <c r="FH72">
        <f t="shared" si="261"/>
        <v>4.1392685158225077E-2</v>
      </c>
      <c r="FI72">
        <f t="shared" si="262"/>
        <v>2.0990803407472356</v>
      </c>
      <c r="FJ72" s="65"/>
      <c r="FK72">
        <v>1007.9176553667467</v>
      </c>
      <c r="FL72">
        <v>66</v>
      </c>
      <c r="FM72" s="22">
        <f t="shared" si="263"/>
        <v>1.1000000000000001</v>
      </c>
      <c r="FN72" s="100">
        <f t="shared" si="264"/>
        <v>125.60034584871232</v>
      </c>
      <c r="FO72" s="100">
        <f t="shared" si="265"/>
        <v>0.8786549509237388</v>
      </c>
      <c r="FP72" s="100">
        <f t="shared" si="266"/>
        <v>0.89494916821613046</v>
      </c>
      <c r="FQ72" s="100">
        <f t="shared" si="171"/>
        <v>1.1166666666666667</v>
      </c>
      <c r="FR72" s="100">
        <f t="shared" si="172"/>
        <v>132.99321312002994</v>
      </c>
      <c r="FU72" s="72"/>
      <c r="FV72">
        <f t="shared" si="267"/>
        <v>4.1392685158225077E-2</v>
      </c>
      <c r="FW72">
        <f t="shared" si="268"/>
        <v>2.0989908352608948</v>
      </c>
      <c r="FX72" s="65"/>
      <c r="FY72" s="49">
        <v>891.62954751398854</v>
      </c>
      <c r="FZ72">
        <v>66</v>
      </c>
      <c r="GA72" s="22">
        <f t="shared" si="269"/>
        <v>1.1000000000000001</v>
      </c>
      <c r="GB72" s="100">
        <f t="shared" si="270"/>
        <v>84.282246478077454</v>
      </c>
      <c r="GC72" s="100">
        <f t="shared" si="271"/>
        <v>0.8235778252151239</v>
      </c>
      <c r="GD72" s="100">
        <f t="shared" si="272"/>
        <v>0.87217912634803285</v>
      </c>
      <c r="GE72" s="100">
        <f t="shared" si="273"/>
        <v>1.1166666666666667</v>
      </c>
      <c r="GF72" s="100">
        <f t="shared" si="274"/>
        <v>99.34217543500786</v>
      </c>
      <c r="GI72" s="72"/>
      <c r="GJ72">
        <f t="shared" si="275"/>
        <v>4.1392685158225077E-2</v>
      </c>
      <c r="GK72">
        <f t="shared" si="276"/>
        <v>1.9257361028737734</v>
      </c>
      <c r="GL72" s="65"/>
      <c r="GM72"/>
      <c r="GW72" s="49"/>
      <c r="GX72" s="49"/>
      <c r="GY72" s="65"/>
      <c r="GZ72"/>
      <c r="HK72" s="61"/>
      <c r="HL72"/>
      <c r="HW72" s="61"/>
      <c r="HX72"/>
      <c r="II72" s="61"/>
      <c r="IJ72"/>
      <c r="IU72" s="61"/>
      <c r="IV72"/>
      <c r="JA72"/>
      <c r="JB72"/>
      <c r="JC72"/>
    </row>
    <row r="73" spans="13:263" x14ac:dyDescent="0.25">
      <c r="M73" s="49">
        <v>330.51361545328206</v>
      </c>
      <c r="N73" s="49">
        <v>67</v>
      </c>
      <c r="O73" s="22">
        <f t="shared" si="201"/>
        <v>1.1166666666666667</v>
      </c>
      <c r="P73" s="100">
        <f t="shared" si="202"/>
        <v>27.380798231570051</v>
      </c>
      <c r="Q73" s="100">
        <f t="shared" si="203"/>
        <v>0.24098810711851673</v>
      </c>
      <c r="R73" s="100">
        <f t="shared" si="204"/>
        <v>0.36550079108035899</v>
      </c>
      <c r="S73" s="100">
        <f t="shared" si="205"/>
        <v>1.1333333333333333</v>
      </c>
      <c r="T73" s="100">
        <f t="shared" si="206"/>
        <v>39.774817820045989</v>
      </c>
      <c r="X73">
        <f t="shared" si="207"/>
        <v>4.7923552317182816E-2</v>
      </c>
      <c r="Y73">
        <f t="shared" si="208"/>
        <v>1.4374461049562222</v>
      </c>
      <c r="Z73" s="61"/>
      <c r="AA73" s="49">
        <v>416.00751195140697</v>
      </c>
      <c r="AB73" s="49">
        <v>67</v>
      </c>
      <c r="AC73" s="22">
        <f t="shared" si="209"/>
        <v>1.1166666666666667</v>
      </c>
      <c r="AD73" s="100">
        <f t="shared" si="210"/>
        <v>38.911936390553457</v>
      </c>
      <c r="AE73" s="100">
        <f t="shared" si="211"/>
        <v>0.2007149060740632</v>
      </c>
      <c r="AF73" s="100">
        <f t="shared" si="212"/>
        <v>0.35315756791596048</v>
      </c>
      <c r="AG73" s="100">
        <f t="shared" si="213"/>
        <v>1.1333333333333333</v>
      </c>
      <c r="AH73" s="100">
        <f t="shared" si="214"/>
        <v>53.314952475876659</v>
      </c>
      <c r="AI73" s="88"/>
      <c r="AJ73" s="72"/>
      <c r="AL73">
        <f t="shared" si="191"/>
        <v>4.7923552317182816E-2</v>
      </c>
      <c r="AM73">
        <f t="shared" si="192"/>
        <v>1.5900828433148506</v>
      </c>
      <c r="AN73" s="61"/>
      <c r="AO73" s="49">
        <v>346.00036127148769</v>
      </c>
      <c r="AP73" s="49">
        <v>67</v>
      </c>
      <c r="AQ73" s="22">
        <f t="shared" si="215"/>
        <v>1.1166666666666667</v>
      </c>
      <c r="AR73" s="100">
        <f t="shared" si="216"/>
        <v>28.49146584910142</v>
      </c>
      <c r="AS73" s="100">
        <f t="shared" si="217"/>
        <v>0.17848514053375608</v>
      </c>
      <c r="AT73" s="100">
        <f t="shared" si="218"/>
        <v>0.28860551380628868</v>
      </c>
      <c r="AU73" s="100">
        <f t="shared" si="219"/>
        <v>1.1333333333333333</v>
      </c>
      <c r="AV73" s="100">
        <f t="shared" si="220"/>
        <v>33.356640467408006</v>
      </c>
      <c r="AY73" s="72"/>
      <c r="AZ73">
        <f t="shared" si="193"/>
        <v>4.7923552317182816E-2</v>
      </c>
      <c r="BA73">
        <f t="shared" si="194"/>
        <v>1.4547147937041798</v>
      </c>
      <c r="BB73" s="61"/>
      <c r="BC73" s="49">
        <v>711.95681048782728</v>
      </c>
      <c r="BD73" s="49">
        <v>67</v>
      </c>
      <c r="BE73" s="22">
        <f t="shared" si="221"/>
        <v>1.1166666666666667</v>
      </c>
      <c r="BF73" s="100">
        <f t="shared" si="222"/>
        <v>68.064704635547542</v>
      </c>
      <c r="BG73" s="100">
        <f t="shared" si="223"/>
        <v>1.3910075501864032</v>
      </c>
      <c r="BH73" s="100">
        <f t="shared" si="224"/>
        <v>1.0167307499156339</v>
      </c>
      <c r="BI73" s="100">
        <f t="shared" si="225"/>
        <v>1.1333333333333333</v>
      </c>
      <c r="BJ73" s="100">
        <f t="shared" si="226"/>
        <v>68.892249545308559</v>
      </c>
      <c r="BK73" s="88"/>
      <c r="BL73" s="72"/>
      <c r="BN73">
        <f t="shared" si="195"/>
        <v>4.7923552317182816E-2</v>
      </c>
      <c r="BO73">
        <f t="shared" si="196"/>
        <v>1.8329219642520487</v>
      </c>
      <c r="BP73" s="61"/>
      <c r="BQ73" s="49">
        <v>639.59147117515568</v>
      </c>
      <c r="BR73" s="49">
        <v>67</v>
      </c>
      <c r="BS73" s="22">
        <f t="shared" si="227"/>
        <v>1.1166666666666667</v>
      </c>
      <c r="BT73" s="100">
        <f t="shared" si="228"/>
        <v>62.1384893787191</v>
      </c>
      <c r="BU73" s="100">
        <f t="shared" si="229"/>
        <v>1.1322803825461603</v>
      </c>
      <c r="BV73" s="100">
        <f t="shared" si="230"/>
        <v>0.85992332113577807</v>
      </c>
      <c r="BW73" s="100">
        <f t="shared" si="231"/>
        <v>1.1333333333333333</v>
      </c>
      <c r="BX73" s="100">
        <f t="shared" si="232"/>
        <v>67.099174296859545</v>
      </c>
      <c r="BY73" s="88"/>
      <c r="BZ73" s="72"/>
      <c r="CB73">
        <f t="shared" si="197"/>
        <v>4.7923552317182816E-2</v>
      </c>
      <c r="CC73">
        <f t="shared" si="198"/>
        <v>1.7933606911065803</v>
      </c>
      <c r="CD73" s="61"/>
      <c r="CE73" s="11">
        <v>876.97961777911348</v>
      </c>
      <c r="CF73" s="11">
        <v>67</v>
      </c>
      <c r="CG73" s="22">
        <f t="shared" si="233"/>
        <v>1.1166666666666667</v>
      </c>
      <c r="CH73" s="100">
        <f t="shared" si="234"/>
        <v>83.418588203092696</v>
      </c>
      <c r="CI73" s="100">
        <f t="shared" si="235"/>
        <v>1.0256723613520402</v>
      </c>
      <c r="CJ73" s="100">
        <f t="shared" si="236"/>
        <v>0.95494591356715686</v>
      </c>
      <c r="CK73" s="100">
        <f t="shared" si="237"/>
        <v>1.1333333333333333</v>
      </c>
      <c r="CL73" s="100">
        <f t="shared" si="238"/>
        <v>88.415176074263144</v>
      </c>
      <c r="CM73" s="88"/>
      <c r="CN73" s="72"/>
      <c r="CP73" s="10">
        <f t="shared" si="239"/>
        <v>4.7923552317182816E-2</v>
      </c>
      <c r="CQ73" s="10">
        <f t="shared" si="240"/>
        <v>1.9212628354643222</v>
      </c>
      <c r="CR73" s="61"/>
      <c r="CS73" s="49">
        <v>862.29359849183618</v>
      </c>
      <c r="CT73" s="49">
        <v>67</v>
      </c>
      <c r="CU73" s="22">
        <f t="shared" si="241"/>
        <v>1.1166666666666667</v>
      </c>
      <c r="CV73" s="100">
        <f t="shared" si="242"/>
        <v>82.201486986828996</v>
      </c>
      <c r="CW73" s="100">
        <f t="shared" si="243"/>
        <v>0.76915015415630628</v>
      </c>
      <c r="CX73" s="100">
        <f t="shared" si="244"/>
        <v>0.76885959702016515</v>
      </c>
      <c r="CY73" s="100">
        <f t="shared" si="245"/>
        <v>1.1333333333333333</v>
      </c>
      <c r="CZ73" s="100">
        <f t="shared" si="246"/>
        <v>88.663141122946769</v>
      </c>
      <c r="DA73" s="88"/>
      <c r="DB73" s="72"/>
      <c r="DD73">
        <f t="shared" si="199"/>
        <v>4.7923552317182816E-2</v>
      </c>
      <c r="DE73">
        <f t="shared" si="200"/>
        <v>1.9148796737971483</v>
      </c>
      <c r="DF73" s="61"/>
      <c r="DG73"/>
      <c r="DT73" s="65"/>
      <c r="DU73" s="49"/>
      <c r="DV73" s="49"/>
      <c r="DW73" s="49"/>
      <c r="DX73" s="49"/>
      <c r="DY73" s="100"/>
      <c r="DZ73" s="98"/>
      <c r="EE73" s="52"/>
      <c r="EF73" s="49"/>
      <c r="EH73" s="65"/>
      <c r="EI73" s="49">
        <v>784.78086113258394</v>
      </c>
      <c r="EJ73">
        <v>67</v>
      </c>
      <c r="EK73" s="22">
        <f t="shared" si="247"/>
        <v>1.1166666666666667</v>
      </c>
      <c r="EL73" s="100">
        <f t="shared" si="248"/>
        <v>97.926236727300221</v>
      </c>
      <c r="EM73" s="100">
        <f t="shared" si="249"/>
        <v>0.92421975946189083</v>
      </c>
      <c r="EN73" s="100">
        <f t="shared" si="250"/>
        <v>0.65740896233489343</v>
      </c>
      <c r="EO73" s="100">
        <f t="shared" si="251"/>
        <v>1.1333333333333333</v>
      </c>
      <c r="EP73" s="100">
        <f t="shared" si="252"/>
        <v>121.70845355723742</v>
      </c>
      <c r="ES73" s="72"/>
      <c r="ET73">
        <f t="shared" si="253"/>
        <v>4.7923552317182816E-2</v>
      </c>
      <c r="EU73">
        <f t="shared" si="254"/>
        <v>1.9908990650343075</v>
      </c>
      <c r="EV73" s="61"/>
      <c r="EW73">
        <v>1029.00643826946</v>
      </c>
      <c r="EX73">
        <v>67</v>
      </c>
      <c r="EY73" s="22">
        <f t="shared" si="255"/>
        <v>1.1166666666666667</v>
      </c>
      <c r="EZ73" s="100">
        <f t="shared" si="256"/>
        <v>127.92382280603438</v>
      </c>
      <c r="FA73" s="100">
        <f t="shared" si="257"/>
        <v>0.82983625198456934</v>
      </c>
      <c r="FB73" s="100">
        <f t="shared" si="258"/>
        <v>0.82684611129068175</v>
      </c>
      <c r="FC73" s="100">
        <f t="shared" si="259"/>
        <v>1.1333333333333333</v>
      </c>
      <c r="FD73" s="100">
        <f t="shared" si="260"/>
        <v>114.13904968469181</v>
      </c>
      <c r="FG73" s="72"/>
      <c r="FH73">
        <f t="shared" si="261"/>
        <v>4.7923552317182816E-2</v>
      </c>
      <c r="FI73">
        <f t="shared" si="262"/>
        <v>2.106951429152494</v>
      </c>
      <c r="FJ73" s="65"/>
      <c r="FK73">
        <v>1025.3811486466873</v>
      </c>
      <c r="FL73">
        <v>67</v>
      </c>
      <c r="FM73" s="22">
        <f t="shared" si="263"/>
        <v>1.1166666666666667</v>
      </c>
      <c r="FN73" s="100">
        <f t="shared" si="264"/>
        <v>127.77653631824934</v>
      </c>
      <c r="FO73" s="100">
        <f t="shared" si="265"/>
        <v>0.8919679047256136</v>
      </c>
      <c r="FP73" s="100">
        <f t="shared" si="266"/>
        <v>0.90631743045117785</v>
      </c>
      <c r="FQ73" s="100">
        <f t="shared" si="171"/>
        <v>1.1333333333333333</v>
      </c>
      <c r="FR73" s="100">
        <f t="shared" si="172"/>
        <v>144.35381131426547</v>
      </c>
      <c r="FU73" s="72"/>
      <c r="FV73">
        <f t="shared" si="267"/>
        <v>4.7923552317182816E-2</v>
      </c>
      <c r="FW73">
        <f t="shared" si="268"/>
        <v>2.1064511113883939</v>
      </c>
      <c r="FX73" s="65"/>
      <c r="FY73" s="49">
        <v>910.17319780358287</v>
      </c>
      <c r="FZ73">
        <v>67</v>
      </c>
      <c r="GA73" s="22">
        <f t="shared" si="269"/>
        <v>1.1166666666666667</v>
      </c>
      <c r="GB73" s="100">
        <f t="shared" si="270"/>
        <v>86.035105060061966</v>
      </c>
      <c r="GC73" s="100">
        <f t="shared" si="271"/>
        <v>0.83605627711232267</v>
      </c>
      <c r="GD73" s="100">
        <f t="shared" si="272"/>
        <v>0.88433365005110787</v>
      </c>
      <c r="GE73" s="100">
        <f t="shared" si="273"/>
        <v>1.1333333333333333</v>
      </c>
      <c r="GF73" s="100">
        <f t="shared" si="274"/>
        <v>87.794021785136664</v>
      </c>
      <c r="GI73" s="72"/>
      <c r="GJ73">
        <f t="shared" si="275"/>
        <v>4.7923552317182816E-2</v>
      </c>
      <c r="GK73">
        <f t="shared" si="276"/>
        <v>1.9346756933718889</v>
      </c>
      <c r="GL73" s="65"/>
      <c r="GM73"/>
      <c r="GW73" s="49"/>
      <c r="GX73" s="49"/>
      <c r="GY73" s="65"/>
      <c r="GZ73"/>
      <c r="HK73" s="61"/>
      <c r="HL73"/>
      <c r="HW73" s="61"/>
      <c r="HX73"/>
      <c r="II73" s="61"/>
      <c r="IJ73"/>
      <c r="IU73" s="61"/>
      <c r="IV73"/>
      <c r="JA73"/>
      <c r="JB73"/>
      <c r="JC73"/>
    </row>
    <row r="74" spans="13:263" x14ac:dyDescent="0.25">
      <c r="M74" s="49">
        <v>339.52982195972123</v>
      </c>
      <c r="N74" s="49">
        <v>68</v>
      </c>
      <c r="O74" s="22">
        <f t="shared" si="201"/>
        <v>1.1333333333333333</v>
      </c>
      <c r="P74" s="100">
        <f t="shared" si="202"/>
        <v>28.127729430844276</v>
      </c>
      <c r="Q74" s="100">
        <f t="shared" si="203"/>
        <v>0.24458494453819607</v>
      </c>
      <c r="R74" s="100">
        <f t="shared" si="204"/>
        <v>0.36656049293915877</v>
      </c>
      <c r="S74" s="100">
        <f t="shared" si="205"/>
        <v>1.1500000000000001</v>
      </c>
      <c r="T74" s="100">
        <f t="shared" si="206"/>
        <v>39.712455556971221</v>
      </c>
      <c r="X74">
        <f t="shared" si="207"/>
        <v>5.4357662322592676E-2</v>
      </c>
      <c r="Y74">
        <f t="shared" si="208"/>
        <v>1.449134675803502</v>
      </c>
      <c r="Z74" s="61"/>
      <c r="AA74" s="49">
        <v>424.51060057435552</v>
      </c>
      <c r="AB74" s="49">
        <v>68</v>
      </c>
      <c r="AC74" s="22">
        <f t="shared" si="209"/>
        <v>1.1333333333333333</v>
      </c>
      <c r="AD74" s="100">
        <f t="shared" si="210"/>
        <v>39.707286556389072</v>
      </c>
      <c r="AE74" s="100">
        <f t="shared" si="211"/>
        <v>0.20371065094084026</v>
      </c>
      <c r="AF74" s="100">
        <f t="shared" si="212"/>
        <v>0.35413330884807287</v>
      </c>
      <c r="AG74" s="100">
        <f t="shared" si="213"/>
        <v>1.1500000000000001</v>
      </c>
      <c r="AH74" s="100">
        <f t="shared" si="214"/>
        <v>58.918007559917626</v>
      </c>
      <c r="AI74" s="88"/>
      <c r="AJ74" s="72"/>
      <c r="AL74">
        <f t="shared" si="191"/>
        <v>5.4357662322592676E-2</v>
      </c>
      <c r="AM74">
        <f t="shared" si="192"/>
        <v>1.5988702100593228</v>
      </c>
      <c r="AN74" s="61"/>
      <c r="AO74" s="49">
        <v>351.5014224722284</v>
      </c>
      <c r="AP74" s="49">
        <v>68</v>
      </c>
      <c r="AQ74" s="22">
        <f t="shared" si="215"/>
        <v>1.1333333333333333</v>
      </c>
      <c r="AR74" s="100">
        <f t="shared" si="216"/>
        <v>28.944451784603782</v>
      </c>
      <c r="AS74" s="100">
        <f t="shared" si="217"/>
        <v>0.18114909785515543</v>
      </c>
      <c r="AT74" s="100">
        <f t="shared" si="218"/>
        <v>0.28908630108219413</v>
      </c>
      <c r="AU74" s="100">
        <f t="shared" si="219"/>
        <v>1.1500000000000001</v>
      </c>
      <c r="AV74" s="100">
        <f t="shared" si="220"/>
        <v>35.83014320121886</v>
      </c>
      <c r="AY74" s="72"/>
      <c r="AZ74">
        <f t="shared" si="193"/>
        <v>5.4357662322592676E-2</v>
      </c>
      <c r="BA74">
        <f t="shared" si="194"/>
        <v>1.4615653283310077</v>
      </c>
      <c r="BB74" s="61"/>
      <c r="BC74" s="49">
        <v>723.96702272962682</v>
      </c>
      <c r="BD74" s="49">
        <v>68</v>
      </c>
      <c r="BE74" s="22">
        <f t="shared" si="221"/>
        <v>1.1333333333333333</v>
      </c>
      <c r="BF74" s="100">
        <f t="shared" si="222"/>
        <v>69.212908482755907</v>
      </c>
      <c r="BG74" s="100">
        <f t="shared" si="223"/>
        <v>1.4117688569056031</v>
      </c>
      <c r="BH74" s="100">
        <f t="shared" si="224"/>
        <v>1.0282906253715935</v>
      </c>
      <c r="BI74" s="100">
        <f t="shared" si="225"/>
        <v>1.1500000000000001</v>
      </c>
      <c r="BJ74" s="100">
        <f t="shared" si="226"/>
        <v>70.430759039034356</v>
      </c>
      <c r="BK74" s="88"/>
      <c r="BL74" s="72"/>
      <c r="BN74">
        <f t="shared" si="195"/>
        <v>5.4357662322592676E-2</v>
      </c>
      <c r="BO74">
        <f t="shared" si="196"/>
        <v>1.8401870996593555</v>
      </c>
      <c r="BP74" s="61"/>
      <c r="BQ74" s="49">
        <v>649.08281443895896</v>
      </c>
      <c r="BR74" s="49">
        <v>68</v>
      </c>
      <c r="BS74" s="22">
        <f t="shared" si="227"/>
        <v>1.1333333333333333</v>
      </c>
      <c r="BT74" s="100">
        <f t="shared" si="228"/>
        <v>63.060605696974541</v>
      </c>
      <c r="BU74" s="100">
        <f t="shared" si="229"/>
        <v>1.1491800897483417</v>
      </c>
      <c r="BV74" s="100">
        <f t="shared" si="230"/>
        <v>0.86790896473889412</v>
      </c>
      <c r="BW74" s="100">
        <f t="shared" si="231"/>
        <v>1.1500000000000001</v>
      </c>
      <c r="BX74" s="100">
        <f t="shared" si="232"/>
        <v>70.136696659751863</v>
      </c>
      <c r="BY74" s="88"/>
      <c r="BZ74" s="72"/>
      <c r="CB74">
        <f t="shared" si="197"/>
        <v>5.4357662322592676E-2</v>
      </c>
      <c r="CC74">
        <f t="shared" si="198"/>
        <v>1.7997581378294318</v>
      </c>
      <c r="CD74" s="61"/>
      <c r="CE74" s="49">
        <v>891.45569155174508</v>
      </c>
      <c r="CF74" s="49">
        <v>68</v>
      </c>
      <c r="CG74" s="22">
        <f t="shared" si="233"/>
        <v>1.1333333333333333</v>
      </c>
      <c r="CH74" s="100">
        <f t="shared" si="234"/>
        <v>84.795557077118332</v>
      </c>
      <c r="CI74" s="100">
        <f t="shared" si="235"/>
        <v>1.040980904058787</v>
      </c>
      <c r="CJ74" s="100">
        <f t="shared" si="236"/>
        <v>0.96592669404494813</v>
      </c>
      <c r="CK74" s="100">
        <f t="shared" si="237"/>
        <v>1.1500000000000001</v>
      </c>
      <c r="CL74" s="100">
        <f t="shared" si="238"/>
        <v>89.222402486130505</v>
      </c>
      <c r="CM74" s="88"/>
      <c r="CN74" s="72"/>
      <c r="CP74">
        <f t="shared" si="239"/>
        <v>5.4357662322592676E-2</v>
      </c>
      <c r="CQ74">
        <f t="shared" si="240"/>
        <v>1.9283730976878475</v>
      </c>
      <c r="CR74" s="61"/>
      <c r="CS74" s="49">
        <v>878.28824994986701</v>
      </c>
      <c r="CT74" s="49">
        <v>68</v>
      </c>
      <c r="CU74" s="22">
        <f t="shared" si="241"/>
        <v>1.1333333333333333</v>
      </c>
      <c r="CV74" s="100">
        <f t="shared" si="242"/>
        <v>83.726239270721351</v>
      </c>
      <c r="CW74" s="100">
        <f t="shared" si="243"/>
        <v>0.78063000720341524</v>
      </c>
      <c r="CX74" s="100">
        <f t="shared" si="244"/>
        <v>0.77670558370606546</v>
      </c>
      <c r="CY74" s="100">
        <f t="shared" si="245"/>
        <v>1.1500000000000001</v>
      </c>
      <c r="CZ74" s="100">
        <f t="shared" si="246"/>
        <v>90.129552737920022</v>
      </c>
      <c r="DA74" s="88"/>
      <c r="DB74" s="72"/>
      <c r="DD74">
        <f t="shared" si="199"/>
        <v>5.4357662322592676E-2</v>
      </c>
      <c r="DE74">
        <f t="shared" si="200"/>
        <v>1.9228615844526058</v>
      </c>
      <c r="DF74" s="61"/>
      <c r="DG74"/>
      <c r="DT74" s="65"/>
      <c r="DU74" s="49"/>
      <c r="DV74" s="49"/>
      <c r="DW74" s="49"/>
      <c r="DX74" s="49"/>
      <c r="DY74" s="100"/>
      <c r="DZ74" s="98"/>
      <c r="EE74" s="52"/>
      <c r="EF74" s="49"/>
      <c r="EH74" s="61"/>
      <c r="EI74" s="49">
        <v>801.76430451847875</v>
      </c>
      <c r="EJ74">
        <v>68</v>
      </c>
      <c r="EK74" s="22">
        <f t="shared" si="247"/>
        <v>1.1333333333333333</v>
      </c>
      <c r="EL74" s="100">
        <f t="shared" si="248"/>
        <v>100.04545851241312</v>
      </c>
      <c r="EM74" s="100">
        <f t="shared" si="249"/>
        <v>0.93801408422997867</v>
      </c>
      <c r="EN74" s="100">
        <f t="shared" si="250"/>
        <v>0.66774326478665169</v>
      </c>
      <c r="EO74" s="100">
        <f t="shared" si="251"/>
        <v>1.1500000000000001</v>
      </c>
      <c r="EP74" s="100">
        <f t="shared" si="252"/>
        <v>119.921319743569</v>
      </c>
      <c r="ES74" s="72"/>
      <c r="ET74">
        <f t="shared" si="253"/>
        <v>5.4357662322592676E-2</v>
      </c>
      <c r="EU74">
        <f t="shared" si="254"/>
        <v>2.0001973789515959</v>
      </c>
      <c r="EV74" s="61"/>
      <c r="EW74">
        <v>1044.0584274838261</v>
      </c>
      <c r="EX74">
        <v>68</v>
      </c>
      <c r="EY74" s="22">
        <f t="shared" si="255"/>
        <v>1.1333333333333333</v>
      </c>
      <c r="EZ74" s="100">
        <f t="shared" si="256"/>
        <v>129.79505308169249</v>
      </c>
      <c r="FA74" s="100">
        <f t="shared" si="257"/>
        <v>0.84222186768583152</v>
      </c>
      <c r="FB74" s="100">
        <f t="shared" si="258"/>
        <v>0.83563685215952987</v>
      </c>
      <c r="FC74" s="100">
        <f t="shared" si="259"/>
        <v>1.1500000000000001</v>
      </c>
      <c r="FD74" s="100">
        <f t="shared" si="260"/>
        <v>136.41098343115274</v>
      </c>
      <c r="FG74" s="72"/>
      <c r="FH74">
        <f t="shared" si="261"/>
        <v>5.4357662322592676E-2</v>
      </c>
      <c r="FI74">
        <f t="shared" si="262"/>
        <v>2.1132581403821891</v>
      </c>
      <c r="FJ74" s="65"/>
      <c r="FK74">
        <v>1043.4924532549337</v>
      </c>
      <c r="FL74">
        <v>68</v>
      </c>
      <c r="FM74" s="22">
        <f t="shared" si="263"/>
        <v>1.1333333333333333</v>
      </c>
      <c r="FN74" s="100">
        <f t="shared" si="264"/>
        <v>130.0334529527133</v>
      </c>
      <c r="FO74" s="100">
        <f t="shared" si="265"/>
        <v>0.90528085852748841</v>
      </c>
      <c r="FP74" s="100">
        <f t="shared" si="266"/>
        <v>0.91810740035610339</v>
      </c>
      <c r="FQ74" s="100">
        <f t="shared" si="171"/>
        <v>1.1500000000000001</v>
      </c>
      <c r="FR74" s="100">
        <f t="shared" si="172"/>
        <v>149.39946291804443</v>
      </c>
      <c r="FU74" s="72"/>
      <c r="FV74">
        <f t="shared" si="267"/>
        <v>5.4357662322592676E-2</v>
      </c>
      <c r="FW74">
        <f t="shared" si="268"/>
        <v>2.1140550951051726</v>
      </c>
      <c r="FX74" s="65"/>
      <c r="FY74" s="49">
        <v>926.66121101511533</v>
      </c>
      <c r="FZ74">
        <v>68</v>
      </c>
      <c r="GA74" s="22">
        <f t="shared" si="269"/>
        <v>1.1333333333333333</v>
      </c>
      <c r="GB74" s="100">
        <f t="shared" si="270"/>
        <v>87.593652325911037</v>
      </c>
      <c r="GC74" s="100">
        <f t="shared" si="271"/>
        <v>0.84853472900952154</v>
      </c>
      <c r="GD74" s="100">
        <f t="shared" si="272"/>
        <v>0.89514079666283186</v>
      </c>
      <c r="GE74" s="100">
        <f t="shared" si="273"/>
        <v>1.1500000000000001</v>
      </c>
      <c r="GF74" s="100">
        <f t="shared" si="274"/>
        <v>88.229418156965679</v>
      </c>
      <c r="GI74" s="72"/>
      <c r="GJ74">
        <f t="shared" si="275"/>
        <v>5.4357662322592676E-2</v>
      </c>
      <c r="GK74">
        <f t="shared" si="276"/>
        <v>1.9424726351667703</v>
      </c>
      <c r="GL74" s="65"/>
      <c r="GM74"/>
      <c r="GW74" s="49"/>
      <c r="GX74" s="49"/>
      <c r="GY74" s="65"/>
      <c r="GZ74"/>
      <c r="HK74" s="61"/>
      <c r="HL74"/>
      <c r="HW74" s="61"/>
      <c r="HX74"/>
      <c r="II74" s="61"/>
      <c r="IJ74"/>
      <c r="IU74" s="61"/>
      <c r="IV74"/>
      <c r="JA74"/>
      <c r="JB74"/>
      <c r="JC74"/>
    </row>
    <row r="75" spans="13:263" x14ac:dyDescent="0.25">
      <c r="M75" s="49">
        <v>346.51767631680781</v>
      </c>
      <c r="N75" s="49">
        <v>69</v>
      </c>
      <c r="O75" s="22">
        <f t="shared" si="201"/>
        <v>1.1499999999999999</v>
      </c>
      <c r="P75" s="100">
        <f t="shared" si="202"/>
        <v>28.706625492238246</v>
      </c>
      <c r="Q75" s="100">
        <f t="shared" si="203"/>
        <v>0.24818178195787541</v>
      </c>
      <c r="R75" s="100">
        <f t="shared" si="204"/>
        <v>0.36738179647140795</v>
      </c>
      <c r="S75" s="100">
        <f t="shared" si="205"/>
        <v>1.1666666666666667</v>
      </c>
      <c r="T75" s="100">
        <f t="shared" si="206"/>
        <v>38.499601135653471</v>
      </c>
      <c r="X75">
        <f t="shared" si="207"/>
        <v>6.069784035361165E-2</v>
      </c>
      <c r="Y75">
        <f t="shared" si="208"/>
        <v>1.45798214351586</v>
      </c>
      <c r="Z75" s="61"/>
      <c r="AA75" s="49">
        <v>435.00718384872681</v>
      </c>
      <c r="AB75" s="49">
        <v>69</v>
      </c>
      <c r="AC75" s="22">
        <f t="shared" si="209"/>
        <v>1.1499999999999999</v>
      </c>
      <c r="AD75" s="100">
        <f t="shared" si="210"/>
        <v>40.689101473082673</v>
      </c>
      <c r="AE75" s="100">
        <f t="shared" si="211"/>
        <v>0.20670639580761729</v>
      </c>
      <c r="AF75" s="100">
        <f t="shared" si="212"/>
        <v>0.35533780599049808</v>
      </c>
      <c r="AG75" s="100">
        <f t="shared" si="213"/>
        <v>1.1666666666666667</v>
      </c>
      <c r="AH75" s="100">
        <f t="shared" si="214"/>
        <v>56.129565485952746</v>
      </c>
      <c r="AI75" s="88"/>
      <c r="AJ75" s="72"/>
      <c r="AL75">
        <f t="shared" si="191"/>
        <v>6.069784035361165E-2</v>
      </c>
      <c r="AM75">
        <f t="shared" si="192"/>
        <v>1.6094780995463147</v>
      </c>
      <c r="AN75" s="61"/>
      <c r="AO75" s="49">
        <v>359.50312933269441</v>
      </c>
      <c r="AP75" s="49">
        <v>69</v>
      </c>
      <c r="AQ75" s="22">
        <f t="shared" si="215"/>
        <v>1.1499999999999999</v>
      </c>
      <c r="AR75" s="100">
        <f t="shared" si="216"/>
        <v>29.603353864681683</v>
      </c>
      <c r="AS75" s="100">
        <f t="shared" si="217"/>
        <v>0.18381305517655475</v>
      </c>
      <c r="AT75" s="100">
        <f t="shared" si="218"/>
        <v>0.28978564230085202</v>
      </c>
      <c r="AU75" s="100">
        <f t="shared" si="219"/>
        <v>1.1666666666666667</v>
      </c>
      <c r="AV75" s="100">
        <f t="shared" si="220"/>
        <v>38.286077070821371</v>
      </c>
      <c r="AY75" s="72"/>
      <c r="AZ75">
        <f t="shared" si="193"/>
        <v>6.069784035361165E-2</v>
      </c>
      <c r="BA75">
        <f t="shared" si="194"/>
        <v>1.4713409165458167</v>
      </c>
      <c r="BB75" s="61"/>
      <c r="BC75" s="49">
        <v>735.9772414959582</v>
      </c>
      <c r="BD75" s="49">
        <v>69</v>
      </c>
      <c r="BE75" s="22">
        <f t="shared" si="221"/>
        <v>1.1499999999999999</v>
      </c>
      <c r="BF75" s="100">
        <f t="shared" si="222"/>
        <v>70.361112953724486</v>
      </c>
      <c r="BG75" s="100">
        <f t="shared" si="223"/>
        <v>1.4325301636248031</v>
      </c>
      <c r="BH75" s="100">
        <f t="shared" si="224"/>
        <v>1.0398505071074398</v>
      </c>
      <c r="BI75" s="100">
        <f t="shared" si="225"/>
        <v>1.1666666666666667</v>
      </c>
      <c r="BJ75" s="100">
        <f t="shared" si="226"/>
        <v>66.241511072624434</v>
      </c>
      <c r="BK75" s="88"/>
      <c r="BL75" s="72"/>
      <c r="BN75">
        <f t="shared" si="195"/>
        <v>6.069784035361165E-2</v>
      </c>
      <c r="BO75">
        <f t="shared" si="196"/>
        <v>1.8473327003965434</v>
      </c>
      <c r="BP75" s="61"/>
      <c r="BQ75" s="49">
        <v>662.61319787640809</v>
      </c>
      <c r="BR75" s="49">
        <v>69</v>
      </c>
      <c r="BS75" s="22">
        <f t="shared" si="227"/>
        <v>1.1499999999999999</v>
      </c>
      <c r="BT75" s="100">
        <f t="shared" si="228"/>
        <v>64.375128521947744</v>
      </c>
      <c r="BU75" s="100">
        <f t="shared" si="229"/>
        <v>1.166079796950523</v>
      </c>
      <c r="BV75" s="100">
        <f t="shared" si="230"/>
        <v>0.87929289817611755</v>
      </c>
      <c r="BW75" s="100">
        <f t="shared" si="231"/>
        <v>1.1666666666666667</v>
      </c>
      <c r="BX75" s="100">
        <f t="shared" si="232"/>
        <v>61.338801004438558</v>
      </c>
      <c r="BY75" s="88"/>
      <c r="BZ75" s="72"/>
      <c r="CB75">
        <f t="shared" si="197"/>
        <v>6.069784035361165E-2</v>
      </c>
      <c r="CC75">
        <f t="shared" si="198"/>
        <v>1.8087181090988318</v>
      </c>
      <c r="CD75" s="61"/>
      <c r="CE75" s="49">
        <v>907.96324264807106</v>
      </c>
      <c r="CF75" s="49">
        <v>69</v>
      </c>
      <c r="CG75" s="22">
        <f t="shared" si="233"/>
        <v>1.1499999999999999</v>
      </c>
      <c r="CH75" s="100">
        <f t="shared" si="234"/>
        <v>86.365760738901457</v>
      </c>
      <c r="CI75" s="100">
        <f t="shared" si="235"/>
        <v>1.0562894467655337</v>
      </c>
      <c r="CJ75" s="100">
        <f t="shared" si="236"/>
        <v>0.97844844529198716</v>
      </c>
      <c r="CK75" s="100">
        <f t="shared" si="237"/>
        <v>1.1666666666666667</v>
      </c>
      <c r="CL75" s="100">
        <f t="shared" si="238"/>
        <v>86.369085672911595</v>
      </c>
      <c r="CM75" s="88"/>
      <c r="CN75" s="72"/>
      <c r="CP75">
        <f t="shared" si="239"/>
        <v>6.069784035361165E-2</v>
      </c>
      <c r="CQ75">
        <f t="shared" si="240"/>
        <v>1.9363416027876648</v>
      </c>
      <c r="CR75" s="61"/>
      <c r="CS75" s="49">
        <v>893.2961435044931</v>
      </c>
      <c r="CT75" s="49">
        <v>69</v>
      </c>
      <c r="CU75" s="22">
        <f t="shared" si="241"/>
        <v>1.1499999999999999</v>
      </c>
      <c r="CV75" s="100">
        <f t="shared" si="242"/>
        <v>85.156925024260545</v>
      </c>
      <c r="CW75" s="100">
        <f t="shared" si="243"/>
        <v>0.79210986025052432</v>
      </c>
      <c r="CX75" s="100">
        <f t="shared" si="244"/>
        <v>0.78406752799862978</v>
      </c>
      <c r="CY75" s="100">
        <f t="shared" si="245"/>
        <v>1.1666666666666667</v>
      </c>
      <c r="CZ75" s="100">
        <f t="shared" si="246"/>
        <v>90.129619929557236</v>
      </c>
      <c r="DA75" s="88"/>
      <c r="DB75" s="72"/>
      <c r="DD75">
        <f t="shared" si="199"/>
        <v>6.069784035361165E-2</v>
      </c>
      <c r="DE75">
        <f t="shared" si="200"/>
        <v>1.9302199708838697</v>
      </c>
      <c r="DF75" s="61"/>
      <c r="DG75"/>
      <c r="DT75" s="61"/>
      <c r="DU75"/>
      <c r="DV75" s="49"/>
      <c r="DW75" s="49"/>
      <c r="DX75" s="49"/>
      <c r="DY75" s="100"/>
      <c r="DZ75" s="98"/>
      <c r="EE75" s="52"/>
      <c r="EG75"/>
      <c r="EH75" s="61"/>
      <c r="EI75" s="49">
        <v>817.29324602617385</v>
      </c>
      <c r="EJ75">
        <v>69</v>
      </c>
      <c r="EK75" s="22">
        <f t="shared" si="247"/>
        <v>1.1499999999999999</v>
      </c>
      <c r="EL75" s="100">
        <f t="shared" si="248"/>
        <v>101.98318517920812</v>
      </c>
      <c r="EM75" s="100">
        <f t="shared" si="249"/>
        <v>0.95180840899806662</v>
      </c>
      <c r="EN75" s="100">
        <f t="shared" si="250"/>
        <v>0.67719251336656339</v>
      </c>
      <c r="EO75" s="100">
        <f t="shared" si="251"/>
        <v>1.1666666666666667</v>
      </c>
      <c r="EP75" s="100">
        <f t="shared" si="252"/>
        <v>119.92145479138151</v>
      </c>
      <c r="ES75" s="72"/>
      <c r="ET75">
        <f t="shared" si="253"/>
        <v>6.069784035361165E-2</v>
      </c>
      <c r="EU75">
        <f t="shared" si="254"/>
        <v>2.0085285719004462</v>
      </c>
      <c r="EV75" s="61"/>
      <c r="EW75">
        <v>1059.6105416614162</v>
      </c>
      <c r="EX75">
        <v>69</v>
      </c>
      <c r="EY75" s="22">
        <f t="shared" si="255"/>
        <v>1.1499999999999999</v>
      </c>
      <c r="EZ75" s="100">
        <f t="shared" si="256"/>
        <v>131.72845779552409</v>
      </c>
      <c r="FA75" s="100">
        <f t="shared" si="257"/>
        <v>0.85460748338709369</v>
      </c>
      <c r="FB75" s="100">
        <f t="shared" si="258"/>
        <v>0.84471967860531583</v>
      </c>
      <c r="FC75" s="100">
        <f t="shared" si="259"/>
        <v>1.1666666666666667</v>
      </c>
      <c r="FD75" s="100">
        <f t="shared" si="260"/>
        <v>158.59547641609575</v>
      </c>
      <c r="FG75" s="72"/>
      <c r="FH75">
        <f t="shared" si="261"/>
        <v>6.069784035361165E-2</v>
      </c>
      <c r="FI75">
        <f t="shared" si="262"/>
        <v>2.1196796073724107</v>
      </c>
      <c r="FJ75" s="65"/>
      <c r="FK75">
        <v>1063.994830814511</v>
      </c>
      <c r="FL75">
        <v>69</v>
      </c>
      <c r="FM75" s="22">
        <f t="shared" si="263"/>
        <v>1.1499999999999999</v>
      </c>
      <c r="FN75" s="100">
        <f t="shared" si="264"/>
        <v>132.58833002872484</v>
      </c>
      <c r="FO75" s="100">
        <f t="shared" si="265"/>
        <v>0.9185938123293631</v>
      </c>
      <c r="FP75" s="100">
        <f t="shared" si="266"/>
        <v>0.93145389414191138</v>
      </c>
      <c r="FQ75" s="100">
        <f t="shared" si="171"/>
        <v>1.1666666666666667</v>
      </c>
      <c r="FR75" s="100">
        <f t="shared" si="172"/>
        <v>141.85376386423098</v>
      </c>
      <c r="FU75" s="72"/>
      <c r="FV75">
        <f t="shared" si="267"/>
        <v>6.069784035361165E-2</v>
      </c>
      <c r="FW75">
        <f t="shared" si="268"/>
        <v>2.1225053006361358</v>
      </c>
      <c r="FX75" s="65"/>
      <c r="FY75" s="49">
        <v>941.13256239490511</v>
      </c>
      <c r="FZ75">
        <v>69</v>
      </c>
      <c r="GA75" s="22">
        <f t="shared" si="269"/>
        <v>1.1499999999999999</v>
      </c>
      <c r="GB75" s="100">
        <f t="shared" si="270"/>
        <v>88.961572452899844</v>
      </c>
      <c r="GC75" s="100">
        <f t="shared" si="271"/>
        <v>0.8610131809067203</v>
      </c>
      <c r="GD75" s="100">
        <f t="shared" si="272"/>
        <v>0.90462611269361826</v>
      </c>
      <c r="GE75" s="100">
        <f t="shared" si="273"/>
        <v>1.1666666666666667</v>
      </c>
      <c r="GF75" s="100">
        <f t="shared" si="274"/>
        <v>92.641836674309985</v>
      </c>
      <c r="GI75" s="72"/>
      <c r="GJ75">
        <f t="shared" si="275"/>
        <v>6.069784035361165E-2</v>
      </c>
      <c r="GK75">
        <f t="shared" si="276"/>
        <v>1.9492024507395784</v>
      </c>
      <c r="GL75" s="65"/>
      <c r="GM75"/>
      <c r="GW75" s="49"/>
      <c r="GX75" s="49"/>
      <c r="GY75" s="65"/>
      <c r="GZ75"/>
      <c r="HK75" s="61"/>
      <c r="HL75"/>
      <c r="HW75" s="61"/>
      <c r="HX75"/>
      <c r="II75" s="61"/>
      <c r="IJ75"/>
      <c r="IU75" s="61"/>
      <c r="IV75"/>
      <c r="JA75"/>
      <c r="JB75"/>
      <c r="JC75"/>
    </row>
    <row r="76" spans="13:263" x14ac:dyDescent="0.25">
      <c r="M76" s="49">
        <v>355.50879032732792</v>
      </c>
      <c r="N76" s="49">
        <v>70</v>
      </c>
      <c r="O76" s="22">
        <f t="shared" si="201"/>
        <v>1.1666666666666667</v>
      </c>
      <c r="P76" s="100">
        <f t="shared" si="202"/>
        <v>29.451477949409988</v>
      </c>
      <c r="Q76" s="100">
        <f t="shared" si="203"/>
        <v>0.2517786193775548</v>
      </c>
      <c r="R76" s="100">
        <f t="shared" si="204"/>
        <v>0.36843854913371943</v>
      </c>
      <c r="S76" s="100">
        <f t="shared" si="205"/>
        <v>1.1833333333333333</v>
      </c>
      <c r="T76" s="100">
        <f t="shared" si="206"/>
        <v>32.328301058963802</v>
      </c>
      <c r="X76">
        <f t="shared" si="207"/>
        <v>6.6946789630613221E-2</v>
      </c>
      <c r="Y76">
        <f t="shared" si="208"/>
        <v>1.4691070936619255</v>
      </c>
      <c r="Z76" s="61"/>
      <c r="AA76" s="49">
        <v>445.50701453512494</v>
      </c>
      <c r="AB76" s="49">
        <v>70</v>
      </c>
      <c r="AC76" s="22">
        <f t="shared" si="209"/>
        <v>1.1666666666666667</v>
      </c>
      <c r="AD76" s="100">
        <f t="shared" si="210"/>
        <v>41.671220141719665</v>
      </c>
      <c r="AE76" s="100">
        <f t="shared" si="211"/>
        <v>0.20970214067439438</v>
      </c>
      <c r="AF76" s="100">
        <f t="shared" si="212"/>
        <v>0.35654267577785032</v>
      </c>
      <c r="AG76" s="100">
        <f t="shared" si="213"/>
        <v>1.1833333333333333</v>
      </c>
      <c r="AH76" s="100">
        <f t="shared" si="214"/>
        <v>51.920354427233917</v>
      </c>
      <c r="AI76" s="88"/>
      <c r="AJ76" s="72"/>
      <c r="AL76">
        <f t="shared" si="191"/>
        <v>6.6946789630613221E-2</v>
      </c>
      <c r="AM76">
        <f t="shared" si="192"/>
        <v>1.6198362168733595</v>
      </c>
      <c r="AN76" s="61"/>
      <c r="AO76" s="49">
        <v>366.00546444008182</v>
      </c>
      <c r="AP76" s="49">
        <v>70</v>
      </c>
      <c r="AQ76" s="22">
        <f t="shared" si="215"/>
        <v>1.1666666666666667</v>
      </c>
      <c r="AR76" s="100">
        <f t="shared" si="216"/>
        <v>30.138789891311081</v>
      </c>
      <c r="AS76" s="100">
        <f t="shared" si="217"/>
        <v>0.18647701249795412</v>
      </c>
      <c r="AT76" s="100">
        <f t="shared" si="218"/>
        <v>0.29035393992002489</v>
      </c>
      <c r="AU76" s="100">
        <f t="shared" si="219"/>
        <v>1.1833333333333333</v>
      </c>
      <c r="AV76" s="100">
        <f t="shared" si="220"/>
        <v>38.289965385021205</v>
      </c>
      <c r="AY76" s="72"/>
      <c r="AZ76">
        <f t="shared" si="193"/>
        <v>6.6946789630613221E-2</v>
      </c>
      <c r="BA76">
        <f t="shared" si="194"/>
        <v>1.4791258108825094</v>
      </c>
      <c r="BB76" s="61"/>
      <c r="BC76" s="49">
        <v>748.52388071457017</v>
      </c>
      <c r="BD76" s="49">
        <v>70</v>
      </c>
      <c r="BE76" s="22">
        <f t="shared" si="221"/>
        <v>1.1666666666666667</v>
      </c>
      <c r="BF76" s="100">
        <f t="shared" si="222"/>
        <v>71.560600450723726</v>
      </c>
      <c r="BG76" s="100">
        <f t="shared" si="223"/>
        <v>1.4532914703440034</v>
      </c>
      <c r="BH76" s="100">
        <f t="shared" si="224"/>
        <v>1.0519266955908733</v>
      </c>
      <c r="BI76" s="100">
        <f t="shared" si="225"/>
        <v>1.1833333333333333</v>
      </c>
      <c r="BJ76" s="100">
        <f t="shared" si="226"/>
        <v>58.971661526617744</v>
      </c>
      <c r="BK76" s="88"/>
      <c r="BL76" s="72"/>
      <c r="BN76">
        <f t="shared" si="195"/>
        <v>6.6946789630613221E-2</v>
      </c>
      <c r="BO76">
        <f t="shared" si="196"/>
        <v>1.8546739759889899</v>
      </c>
      <c r="BP76" s="61"/>
      <c r="BQ76" s="49">
        <v>673.14671506291995</v>
      </c>
      <c r="BR76" s="49">
        <v>70</v>
      </c>
      <c r="BS76" s="22">
        <f t="shared" si="227"/>
        <v>1.1666666666666667</v>
      </c>
      <c r="BT76" s="100">
        <f t="shared" si="228"/>
        <v>65.398495585632944</v>
      </c>
      <c r="BU76" s="100">
        <f t="shared" si="229"/>
        <v>1.1829795041527047</v>
      </c>
      <c r="BV76" s="100">
        <f t="shared" si="230"/>
        <v>0.88815538600326993</v>
      </c>
      <c r="BW76" s="100">
        <f t="shared" si="231"/>
        <v>1.1833333333333333</v>
      </c>
      <c r="BX76" s="100">
        <f t="shared" si="232"/>
        <v>62.795986676043974</v>
      </c>
      <c r="BY76" s="88"/>
      <c r="BZ76" s="72"/>
      <c r="CB76">
        <f t="shared" si="197"/>
        <v>6.6946789630613221E-2</v>
      </c>
      <c r="CC76">
        <f t="shared" si="198"/>
        <v>1.8155677580127547</v>
      </c>
      <c r="CD76" s="61"/>
      <c r="CE76" s="49">
        <v>922.7221954629681</v>
      </c>
      <c r="CF76" s="49">
        <v>70</v>
      </c>
      <c r="CG76" s="22">
        <f t="shared" si="233"/>
        <v>1.1666666666666667</v>
      </c>
      <c r="CH76" s="100">
        <f t="shared" si="234"/>
        <v>87.769637159989358</v>
      </c>
      <c r="CI76" s="100">
        <f t="shared" si="235"/>
        <v>1.0715979894722807</v>
      </c>
      <c r="CJ76" s="100">
        <f t="shared" si="236"/>
        <v>0.98964380278241815</v>
      </c>
      <c r="CK76" s="100">
        <f t="shared" si="237"/>
        <v>1.1833333333333333</v>
      </c>
      <c r="CL76" s="100">
        <f t="shared" si="238"/>
        <v>85.598437622853552</v>
      </c>
      <c r="CM76" s="88"/>
      <c r="CN76" s="72"/>
      <c r="CP76">
        <f t="shared" si="239"/>
        <v>6.6946789630613221E-2</v>
      </c>
      <c r="CQ76">
        <f t="shared" si="240"/>
        <v>1.9433443029852775</v>
      </c>
      <c r="CR76" s="61"/>
      <c r="CS76" s="49">
        <v>909.80355022389313</v>
      </c>
      <c r="CT76" s="49">
        <v>70</v>
      </c>
      <c r="CU76" s="22">
        <f t="shared" si="241"/>
        <v>1.1666666666666667</v>
      </c>
      <c r="CV76" s="100">
        <f t="shared" si="242"/>
        <v>86.730557695318694</v>
      </c>
      <c r="CW76" s="100">
        <f t="shared" si="243"/>
        <v>0.8035897132976334</v>
      </c>
      <c r="CX76" s="100">
        <f t="shared" si="244"/>
        <v>0.79216504070023519</v>
      </c>
      <c r="CY76" s="100">
        <f t="shared" si="245"/>
        <v>1.1833333333333333</v>
      </c>
      <c r="CZ76" s="100">
        <f t="shared" si="246"/>
        <v>88.700213054454082</v>
      </c>
      <c r="DA76" s="88"/>
      <c r="DB76" s="72"/>
      <c r="DD76">
        <f t="shared" si="199"/>
        <v>6.6946789630613221E-2</v>
      </c>
      <c r="DE76">
        <f t="shared" si="200"/>
        <v>1.9381721390021129</v>
      </c>
      <c r="DF76" s="61"/>
      <c r="DG76"/>
      <c r="DT76" s="61"/>
      <c r="DU76"/>
      <c r="DV76" s="49"/>
      <c r="DW76" s="49"/>
      <c r="DX76" s="49"/>
      <c r="DY76" s="100"/>
      <c r="DZ76" s="98"/>
      <c r="EE76" s="52"/>
      <c r="EG76"/>
      <c r="EH76" s="61"/>
      <c r="EI76" s="49">
        <v>833.79928639931086</v>
      </c>
      <c r="EJ76">
        <v>70</v>
      </c>
      <c r="EK76" s="22">
        <f t="shared" si="247"/>
        <v>1.1666666666666667</v>
      </c>
      <c r="EL76" s="100">
        <f t="shared" si="248"/>
        <v>104.04283583719877</v>
      </c>
      <c r="EM76" s="100">
        <f t="shared" si="249"/>
        <v>0.96560273376615458</v>
      </c>
      <c r="EN76" s="100">
        <f t="shared" si="250"/>
        <v>0.68723631953832021</v>
      </c>
      <c r="EO76" s="100">
        <f t="shared" si="251"/>
        <v>1.1833333333333333</v>
      </c>
      <c r="EP76" s="100">
        <f t="shared" si="252"/>
        <v>121.8739232402622</v>
      </c>
      <c r="ES76" s="72"/>
      <c r="ET76">
        <f t="shared" si="253"/>
        <v>6.6946789630613221E-2</v>
      </c>
      <c r="EU76">
        <f t="shared" si="254"/>
        <v>2.0172121810061734</v>
      </c>
      <c r="EV76" s="61"/>
      <c r="EW76">
        <v>1080.6343044712212</v>
      </c>
      <c r="EX76">
        <v>70</v>
      </c>
      <c r="EY76" s="22">
        <f t="shared" si="255"/>
        <v>1.1666666666666667</v>
      </c>
      <c r="EZ76" s="100">
        <f t="shared" si="256"/>
        <v>134.34208586273093</v>
      </c>
      <c r="FA76" s="100">
        <f t="shared" si="257"/>
        <v>0.86699309908835609</v>
      </c>
      <c r="FB76" s="100">
        <f t="shared" si="258"/>
        <v>0.85699808568607072</v>
      </c>
      <c r="FC76" s="100">
        <f t="shared" si="259"/>
        <v>1.1833333333333333</v>
      </c>
      <c r="FD76" s="100">
        <f t="shared" si="260"/>
        <v>156.40035257265595</v>
      </c>
      <c r="FG76" s="72"/>
      <c r="FH76">
        <f t="shared" si="261"/>
        <v>6.6946789630613221E-2</v>
      </c>
      <c r="FI76">
        <f t="shared" si="262"/>
        <v>2.1282120870893779</v>
      </c>
      <c r="FJ76" s="65"/>
      <c r="FK76">
        <v>1083.4558135890913</v>
      </c>
      <c r="FL76">
        <v>70</v>
      </c>
      <c r="FM76" s="22">
        <f t="shared" si="263"/>
        <v>1.1666666666666667</v>
      </c>
      <c r="FN76" s="100">
        <f t="shared" si="264"/>
        <v>135.01343504998147</v>
      </c>
      <c r="FO76" s="100">
        <f t="shared" si="265"/>
        <v>0.93190676613123813</v>
      </c>
      <c r="FP76" s="100">
        <f t="shared" si="266"/>
        <v>0.94412246806275979</v>
      </c>
      <c r="FQ76" s="100">
        <f t="shared" si="171"/>
        <v>1.1833333333333333</v>
      </c>
      <c r="FR76" s="100">
        <f t="shared" si="172"/>
        <v>138.43467705849739</v>
      </c>
      <c r="FU76" s="72"/>
      <c r="FV76">
        <f t="shared" si="267"/>
        <v>6.6946789630613221E-2</v>
      </c>
      <c r="FW76">
        <f t="shared" si="268"/>
        <v>2.1303769868487503</v>
      </c>
      <c r="FX76" s="65"/>
      <c r="FY76" s="49">
        <v>957.77411219973987</v>
      </c>
      <c r="FZ76">
        <v>70</v>
      </c>
      <c r="GA76" s="22">
        <f t="shared" si="269"/>
        <v>1.1666666666666667</v>
      </c>
      <c r="GB76" s="100">
        <f t="shared" si="270"/>
        <v>90.534632931143236</v>
      </c>
      <c r="GC76" s="100">
        <f t="shared" si="271"/>
        <v>0.87349163280391928</v>
      </c>
      <c r="GD76" s="100">
        <f t="shared" si="272"/>
        <v>0.91553389559503939</v>
      </c>
      <c r="GE76" s="100">
        <f t="shared" si="273"/>
        <v>1.1833333333333333</v>
      </c>
      <c r="GF76" s="100">
        <f t="shared" si="274"/>
        <v>93.619328272350131</v>
      </c>
      <c r="GI76" s="72"/>
      <c r="GJ76">
        <f t="shared" si="275"/>
        <v>6.6946789630613221E-2</v>
      </c>
      <c r="GK76">
        <f t="shared" si="276"/>
        <v>1.9568147451020552</v>
      </c>
      <c r="GL76" s="65"/>
      <c r="GM76"/>
      <c r="GW76" s="49"/>
      <c r="GX76" s="49"/>
      <c r="GY76" s="65"/>
      <c r="GZ76"/>
      <c r="HK76" s="61"/>
      <c r="HL76"/>
      <c r="HW76" s="61"/>
      <c r="HX76"/>
      <c r="II76" s="61"/>
      <c r="IJ76"/>
      <c r="IU76" s="61"/>
      <c r="IV76"/>
      <c r="JA76"/>
      <c r="JB76"/>
      <c r="JC76"/>
    </row>
    <row r="77" spans="13:263" x14ac:dyDescent="0.25">
      <c r="M77" s="49">
        <v>362.00863249375698</v>
      </c>
      <c r="N77" s="49">
        <v>71</v>
      </c>
      <c r="O77" s="22">
        <f t="shared" si="201"/>
        <v>1.1833333333333333</v>
      </c>
      <c r="P77" s="100">
        <f t="shared" si="202"/>
        <v>29.989945530093365</v>
      </c>
      <c r="Q77" s="100">
        <f t="shared" si="203"/>
        <v>0.25537545679723417</v>
      </c>
      <c r="R77" s="100">
        <f t="shared" si="204"/>
        <v>0.36920249512594466</v>
      </c>
      <c r="S77" s="100">
        <f t="shared" si="205"/>
        <v>1.2</v>
      </c>
      <c r="T77" s="100">
        <f t="shared" si="206"/>
        <v>33.559816095568046</v>
      </c>
      <c r="X77">
        <f t="shared" si="207"/>
        <v>7.3107098335431664E-2</v>
      </c>
      <c r="Y77">
        <f t="shared" si="208"/>
        <v>1.4769756769632163</v>
      </c>
      <c r="Z77" s="61"/>
      <c r="AA77" s="49">
        <v>455.00989000240423</v>
      </c>
      <c r="AB77" s="49">
        <v>71</v>
      </c>
      <c r="AC77" s="22">
        <f t="shared" si="209"/>
        <v>1.1833333333333333</v>
      </c>
      <c r="AD77" s="100">
        <f t="shared" si="210"/>
        <v>42.560086989281103</v>
      </c>
      <c r="AE77" s="100">
        <f t="shared" si="211"/>
        <v>0.21269788554117144</v>
      </c>
      <c r="AF77" s="100">
        <f t="shared" si="212"/>
        <v>0.35763314360399601</v>
      </c>
      <c r="AG77" s="100">
        <f t="shared" si="213"/>
        <v>1.2</v>
      </c>
      <c r="AH77" s="100">
        <f t="shared" si="214"/>
        <v>49.105697440294342</v>
      </c>
      <c r="AI77" s="88"/>
      <c r="AJ77" s="72"/>
      <c r="AL77">
        <f t="shared" si="191"/>
        <v>7.3107098335431664E-2</v>
      </c>
      <c r="AM77">
        <f t="shared" si="192"/>
        <v>1.6290025069497305</v>
      </c>
      <c r="AN77" s="61"/>
      <c r="AO77" s="49">
        <v>375.00133333096295</v>
      </c>
      <c r="AP77" s="49">
        <v>71</v>
      </c>
      <c r="AQ77" s="22">
        <f t="shared" si="215"/>
        <v>1.1833333333333333</v>
      </c>
      <c r="AR77" s="100">
        <f t="shared" si="216"/>
        <v>30.879556433709066</v>
      </c>
      <c r="AS77" s="100">
        <f t="shared" si="217"/>
        <v>0.18914096981935347</v>
      </c>
      <c r="AT77" s="100">
        <f t="shared" si="218"/>
        <v>0.29114016991104313</v>
      </c>
      <c r="AU77" s="100">
        <f t="shared" si="219"/>
        <v>1.2</v>
      </c>
      <c r="AV77" s="100">
        <f t="shared" si="220"/>
        <v>34.594387409178978</v>
      </c>
      <c r="AY77" s="72"/>
      <c r="AZ77">
        <f t="shared" si="193"/>
        <v>7.3107098335431664E-2</v>
      </c>
      <c r="BA77">
        <f t="shared" si="194"/>
        <v>1.4896710533289812</v>
      </c>
      <c r="BB77" s="61"/>
      <c r="BC77" s="49">
        <v>759.0734483566132</v>
      </c>
      <c r="BD77" s="49">
        <v>71</v>
      </c>
      <c r="BE77" s="22">
        <f t="shared" si="221"/>
        <v>1.1833333333333333</v>
      </c>
      <c r="BF77" s="100">
        <f t="shared" si="222"/>
        <v>72.569163322811974</v>
      </c>
      <c r="BG77" s="100">
        <f t="shared" si="223"/>
        <v>1.4740527770632033</v>
      </c>
      <c r="BH77" s="100">
        <f t="shared" si="224"/>
        <v>1.0620806950041231</v>
      </c>
      <c r="BI77" s="100">
        <f t="shared" si="225"/>
        <v>1.2</v>
      </c>
      <c r="BJ77" s="100">
        <f t="shared" si="226"/>
        <v>61.900628863584124</v>
      </c>
      <c r="BK77" s="88"/>
      <c r="BL77" s="72"/>
      <c r="BN77">
        <f t="shared" si="195"/>
        <v>7.3107098335431664E-2</v>
      </c>
      <c r="BO77">
        <f t="shared" si="196"/>
        <v>1.8607521159659217</v>
      </c>
      <c r="BP77" s="61"/>
      <c r="BQ77" s="49">
        <v>683.6585405010311</v>
      </c>
      <c r="BR77" s="49">
        <v>71</v>
      </c>
      <c r="BS77" s="22">
        <f t="shared" si="227"/>
        <v>1.1833333333333333</v>
      </c>
      <c r="BT77" s="100">
        <f t="shared" si="228"/>
        <v>66.419755222095702</v>
      </c>
      <c r="BU77" s="100">
        <f t="shared" si="229"/>
        <v>1.1998792113548862</v>
      </c>
      <c r="BV77" s="100">
        <f t="shared" si="230"/>
        <v>0.89699962324491089</v>
      </c>
      <c r="BW77" s="100">
        <f t="shared" si="231"/>
        <v>1.2</v>
      </c>
      <c r="BX77" s="100">
        <f t="shared" si="232"/>
        <v>64.251914977604315</v>
      </c>
      <c r="BY77" s="88"/>
      <c r="BZ77" s="72"/>
      <c r="CB77">
        <f t="shared" si="197"/>
        <v>7.3107098335431664E-2</v>
      </c>
      <c r="CC77">
        <f t="shared" si="198"/>
        <v>1.8222972707521434</v>
      </c>
      <c r="CD77" s="61"/>
      <c r="CE77" s="49">
        <v>938.2298492373817</v>
      </c>
      <c r="CF77" s="49">
        <v>71</v>
      </c>
      <c r="CG77" s="22">
        <f t="shared" si="233"/>
        <v>1.1833333333333333</v>
      </c>
      <c r="CH77" s="100">
        <f t="shared" si="234"/>
        <v>89.244730261331853</v>
      </c>
      <c r="CI77" s="100">
        <f t="shared" si="235"/>
        <v>1.0869065321790277</v>
      </c>
      <c r="CJ77" s="100">
        <f t="shared" si="236"/>
        <v>1.001407085043688</v>
      </c>
      <c r="CK77" s="100">
        <f t="shared" si="237"/>
        <v>1.2</v>
      </c>
      <c r="CL77" s="100">
        <f t="shared" si="238"/>
        <v>82.638025840018102</v>
      </c>
      <c r="CM77" s="88"/>
      <c r="CN77" s="72"/>
      <c r="CP77">
        <f t="shared" si="239"/>
        <v>7.3107098335431664E-2</v>
      </c>
      <c r="CQ77">
        <f t="shared" si="240"/>
        <v>1.9505825812436965</v>
      </c>
      <c r="CR77" s="61"/>
      <c r="CS77" s="49">
        <v>924.81146727319515</v>
      </c>
      <c r="CT77" s="49">
        <v>71</v>
      </c>
      <c r="CU77" s="22">
        <f t="shared" si="241"/>
        <v>1.1833333333333333</v>
      </c>
      <c r="CV77" s="100">
        <f t="shared" si="242"/>
        <v>88.161245688579129</v>
      </c>
      <c r="CW77" s="100">
        <f t="shared" si="243"/>
        <v>0.81506956634474248</v>
      </c>
      <c r="CX77" s="100">
        <f t="shared" si="244"/>
        <v>0.79952699651783432</v>
      </c>
      <c r="CY77" s="100">
        <f t="shared" si="245"/>
        <v>1.2</v>
      </c>
      <c r="CZ77" s="100">
        <f t="shared" si="246"/>
        <v>94.344905972346766</v>
      </c>
      <c r="DA77" s="88"/>
      <c r="DB77" s="72"/>
      <c r="DD77">
        <f t="shared" si="199"/>
        <v>7.3107098335431664E-2</v>
      </c>
      <c r="DE77">
        <f t="shared" si="200"/>
        <v>1.9452777179851828</v>
      </c>
      <c r="DF77" s="61"/>
      <c r="DG77"/>
      <c r="DT77" s="61"/>
      <c r="DU77"/>
      <c r="DV77" s="49"/>
      <c r="DW77" s="49"/>
      <c r="DX77" s="49"/>
      <c r="DY77" s="100"/>
      <c r="DZ77" s="98"/>
      <c r="EE77" s="52"/>
      <c r="EG77"/>
      <c r="EH77" s="61"/>
      <c r="EI77" s="49">
        <v>849.32826398277837</v>
      </c>
      <c r="EJ77">
        <v>71</v>
      </c>
      <c r="EK77" s="22">
        <f t="shared" si="247"/>
        <v>1.1833333333333333</v>
      </c>
      <c r="EL77" s="100">
        <f t="shared" si="248"/>
        <v>105.98056700558752</v>
      </c>
      <c r="EM77" s="100">
        <f t="shared" si="249"/>
        <v>0.97939705853424253</v>
      </c>
      <c r="EN77" s="100">
        <f t="shared" si="250"/>
        <v>0.69668559007007846</v>
      </c>
      <c r="EO77" s="100">
        <f t="shared" si="251"/>
        <v>1.2</v>
      </c>
      <c r="EP77" s="100">
        <f t="shared" si="252"/>
        <v>129.18890810032028</v>
      </c>
      <c r="ES77" s="72"/>
      <c r="ET77">
        <f t="shared" si="253"/>
        <v>7.3107098335431664E-2</v>
      </c>
      <c r="EU77">
        <f t="shared" si="254"/>
        <v>2.0252262386991555</v>
      </c>
      <c r="EV77" s="61"/>
      <c r="EW77">
        <v>1102.1347467528642</v>
      </c>
      <c r="EX77">
        <v>71</v>
      </c>
      <c r="EY77" s="22">
        <f t="shared" si="255"/>
        <v>1.1833333333333333</v>
      </c>
      <c r="EZ77" s="100">
        <f t="shared" si="256"/>
        <v>137.01497367606063</v>
      </c>
      <c r="FA77" s="100">
        <f t="shared" si="257"/>
        <v>0.87937871478961827</v>
      </c>
      <c r="FB77" s="100">
        <f t="shared" si="258"/>
        <v>0.86955488558618965</v>
      </c>
      <c r="FC77" s="100">
        <f t="shared" si="259"/>
        <v>1.2</v>
      </c>
      <c r="FD77" s="100">
        <f t="shared" si="260"/>
        <v>143.52637090664496</v>
      </c>
      <c r="FG77" s="72"/>
      <c r="FH77">
        <f t="shared" si="261"/>
        <v>7.3107098335431664E-2</v>
      </c>
      <c r="FI77">
        <f t="shared" si="262"/>
        <v>2.1367680316055657</v>
      </c>
      <c r="FJ77" s="65"/>
      <c r="FK77">
        <v>1101.9397669564339</v>
      </c>
      <c r="FL77">
        <v>71</v>
      </c>
      <c r="FM77" s="22">
        <f t="shared" si="263"/>
        <v>1.1833333333333333</v>
      </c>
      <c r="FN77" s="100">
        <f t="shared" si="264"/>
        <v>137.31678882419922</v>
      </c>
      <c r="FO77" s="100">
        <f t="shared" si="265"/>
        <v>0.94521971993311293</v>
      </c>
      <c r="FP77" s="100">
        <f t="shared" si="266"/>
        <v>0.95615502224031967</v>
      </c>
      <c r="FQ77" s="100">
        <f t="shared" si="171"/>
        <v>1.2</v>
      </c>
      <c r="FR77" s="100">
        <f t="shared" si="172"/>
        <v>140.30239833129906</v>
      </c>
      <c r="FU77" s="72"/>
      <c r="FV77">
        <f t="shared" si="267"/>
        <v>7.3107098335431664E-2</v>
      </c>
      <c r="FW77">
        <f t="shared" si="268"/>
        <v>2.1377236388242267</v>
      </c>
      <c r="FX77" s="65"/>
      <c r="FY77" s="49">
        <v>973.80144280032778</v>
      </c>
      <c r="FZ77">
        <v>71</v>
      </c>
      <c r="GA77" s="22">
        <f t="shared" si="269"/>
        <v>1.1833333333333333</v>
      </c>
      <c r="GB77" s="100">
        <f t="shared" si="270"/>
        <v>92.049633675376853</v>
      </c>
      <c r="GC77" s="100">
        <f t="shared" si="271"/>
        <v>0.88597008470111804</v>
      </c>
      <c r="GD77" s="100">
        <f t="shared" si="272"/>
        <v>0.92603908560022319</v>
      </c>
      <c r="GE77" s="100">
        <f t="shared" si="273"/>
        <v>1.2</v>
      </c>
      <c r="GF77" s="100">
        <f t="shared" si="274"/>
        <v>90.72876595054457</v>
      </c>
      <c r="GI77" s="72"/>
      <c r="GJ77">
        <f t="shared" si="275"/>
        <v>7.3107098335431664E-2</v>
      </c>
      <c r="GK77">
        <f t="shared" si="276"/>
        <v>1.9640220645067474</v>
      </c>
      <c r="GL77" s="65"/>
      <c r="GM77"/>
      <c r="GW77" s="49"/>
      <c r="GX77" s="49"/>
      <c r="GY77" s="65"/>
      <c r="GZ77"/>
      <c r="HK77" s="61"/>
      <c r="HL77"/>
      <c r="HW77" s="61"/>
      <c r="HX77"/>
      <c r="II77" s="61"/>
      <c r="IJ77"/>
      <c r="IU77" s="61"/>
      <c r="IV77"/>
      <c r="JA77"/>
      <c r="JB77"/>
      <c r="JC77"/>
    </row>
    <row r="78" spans="13:263" x14ac:dyDescent="0.25">
      <c r="M78" s="49">
        <v>368.51662106341962</v>
      </c>
      <c r="N78" s="49">
        <v>72</v>
      </c>
      <c r="O78" s="22">
        <f t="shared" si="201"/>
        <v>1.2</v>
      </c>
      <c r="P78" s="100">
        <f t="shared" si="202"/>
        <v>30.529087984708777</v>
      </c>
      <c r="Q78" s="100">
        <f t="shared" si="203"/>
        <v>0.25897229421691348</v>
      </c>
      <c r="R78" s="100">
        <f t="shared" si="204"/>
        <v>0.36996739858943506</v>
      </c>
      <c r="S78" s="100">
        <f t="shared" si="205"/>
        <v>1.2166666666666666</v>
      </c>
      <c r="T78" s="100">
        <f t="shared" si="206"/>
        <v>34.792622831502591</v>
      </c>
      <c r="X78">
        <f t="shared" si="207"/>
        <v>7.9181246047624818E-2</v>
      </c>
      <c r="Y78">
        <f t="shared" si="208"/>
        <v>1.4847138305310708</v>
      </c>
      <c r="Z78" s="61"/>
      <c r="AA78" s="49">
        <v>464.00969817451016</v>
      </c>
      <c r="AB78" s="49">
        <v>72</v>
      </c>
      <c r="AC78" s="22">
        <f t="shared" si="209"/>
        <v>1.2</v>
      </c>
      <c r="AD78" s="100">
        <f t="shared" si="210"/>
        <v>43.401898622627456</v>
      </c>
      <c r="AE78" s="100">
        <f t="shared" si="211"/>
        <v>0.21569363040794851</v>
      </c>
      <c r="AF78" s="100">
        <f t="shared" si="212"/>
        <v>0.35866588377690017</v>
      </c>
      <c r="AG78" s="100">
        <f t="shared" si="213"/>
        <v>1.2166666666666666</v>
      </c>
      <c r="AH78" s="100">
        <f t="shared" si="214"/>
        <v>43.473897709387053</v>
      </c>
      <c r="AI78" s="88"/>
      <c r="AJ78" s="72"/>
      <c r="AL78">
        <f t="shared" si="191"/>
        <v>7.9181246047624818E-2</v>
      </c>
      <c r="AM78">
        <f t="shared" si="192"/>
        <v>1.6375087282059388</v>
      </c>
      <c r="AN78" s="61"/>
      <c r="AO78" s="49">
        <v>381.50524242793836</v>
      </c>
      <c r="AP78" s="49">
        <v>72</v>
      </c>
      <c r="AQ78" s="22">
        <f t="shared" si="215"/>
        <v>1.2</v>
      </c>
      <c r="AR78" s="100">
        <f t="shared" si="216"/>
        <v>31.415122070811783</v>
      </c>
      <c r="AS78" s="100">
        <f t="shared" si="217"/>
        <v>0.19180492714075278</v>
      </c>
      <c r="AT78" s="100">
        <f t="shared" si="218"/>
        <v>0.29170860509534002</v>
      </c>
      <c r="AU78" s="100">
        <f t="shared" si="219"/>
        <v>1.2166666666666666</v>
      </c>
      <c r="AV78" s="100">
        <f t="shared" si="220"/>
        <v>37.0548460379663</v>
      </c>
      <c r="AY78" s="72"/>
      <c r="AZ78">
        <f t="shared" si="193"/>
        <v>7.9181246047624818E-2</v>
      </c>
      <c r="BA78">
        <f t="shared" si="194"/>
        <v>1.4971387516081243</v>
      </c>
      <c r="BB78" s="61"/>
      <c r="BC78" s="49">
        <v>769.08533336685082</v>
      </c>
      <c r="BD78" s="49">
        <v>72</v>
      </c>
      <c r="BE78" s="22">
        <f t="shared" si="221"/>
        <v>1.2</v>
      </c>
      <c r="BF78" s="100">
        <f t="shared" si="222"/>
        <v>73.526322501610977</v>
      </c>
      <c r="BG78" s="100">
        <f t="shared" si="223"/>
        <v>1.4948140837824033</v>
      </c>
      <c r="BH78" s="100">
        <f t="shared" si="224"/>
        <v>1.0717171728171409</v>
      </c>
      <c r="BI78" s="100">
        <f t="shared" si="225"/>
        <v>1.2166666666666666</v>
      </c>
      <c r="BJ78" s="100">
        <f t="shared" si="226"/>
        <v>70.43992382446028</v>
      </c>
      <c r="BK78" s="88"/>
      <c r="BL78" s="72"/>
      <c r="BN78">
        <f t="shared" si="195"/>
        <v>7.9181246047624818E-2</v>
      </c>
      <c r="BO78">
        <f t="shared" si="196"/>
        <v>1.8664428448076213</v>
      </c>
      <c r="BP78" s="61"/>
      <c r="BQ78" s="49">
        <v>694.69201809147057</v>
      </c>
      <c r="BR78" s="49">
        <v>72</v>
      </c>
      <c r="BS78" s="22">
        <f t="shared" si="227"/>
        <v>1.2</v>
      </c>
      <c r="BT78" s="100">
        <f t="shared" si="228"/>
        <v>67.491695141501069</v>
      </c>
      <c r="BU78" s="100">
        <f t="shared" si="229"/>
        <v>1.2167789185570677</v>
      </c>
      <c r="BV78" s="100">
        <f t="shared" si="230"/>
        <v>0.90628275812806669</v>
      </c>
      <c r="BW78" s="100">
        <f t="shared" si="231"/>
        <v>1.2166666666666666</v>
      </c>
      <c r="BX78" s="100">
        <f t="shared" si="232"/>
        <v>64.122876594365948</v>
      </c>
      <c r="BY78" s="88"/>
      <c r="BZ78" s="72"/>
      <c r="CB78">
        <f t="shared" si="197"/>
        <v>7.9181246047624818E-2</v>
      </c>
      <c r="CC78">
        <f t="shared" si="198"/>
        <v>1.8292503361478298</v>
      </c>
      <c r="CD78" s="61"/>
      <c r="CE78" s="49">
        <v>952.71874128726995</v>
      </c>
      <c r="CF78" s="49">
        <v>72</v>
      </c>
      <c r="CG78" s="22">
        <f t="shared" si="233"/>
        <v>1.2</v>
      </c>
      <c r="CH78" s="100">
        <f t="shared" si="234"/>
        <v>90.622918414084467</v>
      </c>
      <c r="CI78" s="100">
        <f t="shared" si="235"/>
        <v>1.1022150748857744</v>
      </c>
      <c r="CJ78" s="100">
        <f t="shared" si="236"/>
        <v>1.0123975887855956</v>
      </c>
      <c r="CK78" s="100">
        <f t="shared" si="237"/>
        <v>1.2166666666666666</v>
      </c>
      <c r="CL78" s="100">
        <f t="shared" si="238"/>
        <v>84.119888868993968</v>
      </c>
      <c r="CM78" s="88"/>
      <c r="CN78" s="72"/>
      <c r="CP78">
        <f t="shared" si="239"/>
        <v>7.9181246047624818E-2</v>
      </c>
      <c r="CQ78">
        <f t="shared" si="240"/>
        <v>1.9572380440572932</v>
      </c>
      <c r="CR78" s="61"/>
      <c r="CS78" s="49">
        <v>940.81905805526708</v>
      </c>
      <c r="CT78" s="49">
        <v>72</v>
      </c>
      <c r="CU78" s="22">
        <f t="shared" si="241"/>
        <v>1.2</v>
      </c>
      <c r="CV78" s="100">
        <f t="shared" si="242"/>
        <v>89.687231463800487</v>
      </c>
      <c r="CW78" s="100">
        <f t="shared" si="243"/>
        <v>0.82654941939185145</v>
      </c>
      <c r="CX78" s="100">
        <f t="shared" si="244"/>
        <v>0.80737933043577159</v>
      </c>
      <c r="CY78" s="100">
        <f t="shared" si="245"/>
        <v>1.2166666666666666</v>
      </c>
      <c r="CZ78" s="100">
        <f t="shared" si="246"/>
        <v>92.915194392349605</v>
      </c>
      <c r="DA78" s="88"/>
      <c r="DB78" s="72"/>
      <c r="DD78">
        <f t="shared" si="199"/>
        <v>7.9181246047624818E-2</v>
      </c>
      <c r="DE78">
        <f t="shared" si="200"/>
        <v>1.9527306180772028</v>
      </c>
      <c r="DF78" s="61"/>
      <c r="DG78"/>
      <c r="DT78" s="61"/>
      <c r="DU78"/>
      <c r="DV78" s="49"/>
      <c r="DW78" s="49"/>
      <c r="DX78" s="49"/>
      <c r="DY78" s="100"/>
      <c r="DZ78" s="98"/>
      <c r="EE78" s="52"/>
      <c r="EG78"/>
      <c r="EH78" s="61"/>
      <c r="EI78" s="49">
        <v>866.35587376089279</v>
      </c>
      <c r="EJ78">
        <v>72</v>
      </c>
      <c r="EK78" s="22">
        <f t="shared" si="247"/>
        <v>1.2</v>
      </c>
      <c r="EL78" s="100">
        <f t="shared" si="248"/>
        <v>108.10529994520749</v>
      </c>
      <c r="EM78" s="100">
        <f t="shared" si="249"/>
        <v>0.99319138330233037</v>
      </c>
      <c r="EN78" s="100">
        <f t="shared" si="250"/>
        <v>0.70704676745202788</v>
      </c>
      <c r="EO78" s="100">
        <f t="shared" si="251"/>
        <v>1.2166666666666666</v>
      </c>
      <c r="EP78" s="100">
        <f t="shared" si="252"/>
        <v>131.05827619558869</v>
      </c>
      <c r="ES78" s="72"/>
      <c r="ET78">
        <f t="shared" si="253"/>
        <v>7.9181246047624818E-2</v>
      </c>
      <c r="EU78">
        <f t="shared" si="254"/>
        <v>2.0338469860951687</v>
      </c>
      <c r="EV78" s="61"/>
      <c r="EW78">
        <v>1122.5699310065274</v>
      </c>
      <c r="EX78">
        <v>72</v>
      </c>
      <c r="EY78" s="22">
        <f t="shared" si="255"/>
        <v>1.2</v>
      </c>
      <c r="EZ78" s="100">
        <f t="shared" si="256"/>
        <v>139.55543094848611</v>
      </c>
      <c r="FA78" s="100">
        <f t="shared" si="257"/>
        <v>0.89176433049088044</v>
      </c>
      <c r="FB78" s="100">
        <f t="shared" si="258"/>
        <v>0.88148954796354906</v>
      </c>
      <c r="FC78" s="100">
        <f t="shared" si="259"/>
        <v>1.2166666666666666</v>
      </c>
      <c r="FD78" s="100">
        <f t="shared" si="260"/>
        <v>127.00931713115369</v>
      </c>
      <c r="FG78" s="72"/>
      <c r="FH78">
        <f t="shared" si="261"/>
        <v>7.9181246047624818E-2</v>
      </c>
      <c r="FI78">
        <f t="shared" si="262"/>
        <v>2.1447467421866282</v>
      </c>
      <c r="FJ78" s="65"/>
      <c r="FK78">
        <v>1120.486166804392</v>
      </c>
      <c r="FL78">
        <v>72</v>
      </c>
      <c r="FM78" s="22">
        <f t="shared" si="263"/>
        <v>1.2</v>
      </c>
      <c r="FN78" s="100">
        <f t="shared" si="264"/>
        <v>139.6279242852647</v>
      </c>
      <c r="FO78" s="100">
        <f t="shared" si="265"/>
        <v>0.95853267373498763</v>
      </c>
      <c r="FP78" s="100">
        <f t="shared" si="266"/>
        <v>0.96822822738936121</v>
      </c>
      <c r="FQ78" s="100">
        <f t="shared" si="171"/>
        <v>1.2166666666666666</v>
      </c>
      <c r="FR78" s="100">
        <f t="shared" si="172"/>
        <v>134.62157740556464</v>
      </c>
      <c r="FU78" s="72"/>
      <c r="FV78">
        <f t="shared" si="267"/>
        <v>7.9181246047624818E-2</v>
      </c>
      <c r="FW78">
        <f t="shared" si="268"/>
        <v>2.1449722818275494</v>
      </c>
      <c r="FX78" s="65"/>
      <c r="FY78" s="49">
        <v>990.78769168778035</v>
      </c>
      <c r="FZ78">
        <v>72</v>
      </c>
      <c r="GA78" s="22">
        <f t="shared" si="269"/>
        <v>1.2</v>
      </c>
      <c r="GB78" s="100">
        <f t="shared" si="270"/>
        <v>93.655277206888229</v>
      </c>
      <c r="GC78" s="100">
        <f t="shared" si="271"/>
        <v>0.89844853659831692</v>
      </c>
      <c r="GD78" s="100">
        <f t="shared" si="272"/>
        <v>0.93717280315338092</v>
      </c>
      <c r="GE78" s="100">
        <f t="shared" si="273"/>
        <v>1.2166666666666666</v>
      </c>
      <c r="GF78" s="100">
        <f t="shared" si="274"/>
        <v>86.210837852621736</v>
      </c>
      <c r="GI78" s="72"/>
      <c r="GJ78">
        <f t="shared" si="275"/>
        <v>7.9181246047624818E-2</v>
      </c>
      <c r="GK78">
        <f t="shared" si="276"/>
        <v>1.9715322536521027</v>
      </c>
      <c r="GL78" s="65"/>
      <c r="GM78"/>
      <c r="GW78" s="49"/>
      <c r="GX78" s="49"/>
      <c r="GY78" s="65"/>
      <c r="GZ78"/>
      <c r="HK78" s="61"/>
      <c r="HL78"/>
      <c r="HW78" s="61"/>
      <c r="HX78"/>
      <c r="II78" s="61"/>
      <c r="IJ78"/>
      <c r="IU78" s="61"/>
      <c r="IV78"/>
      <c r="JA78"/>
      <c r="JB78"/>
      <c r="JC78"/>
    </row>
    <row r="79" spans="13:263" x14ac:dyDescent="0.25">
      <c r="M79" s="49">
        <v>375.51198383007699</v>
      </c>
      <c r="N79" s="49">
        <v>73</v>
      </c>
      <c r="O79" s="22">
        <f t="shared" si="201"/>
        <v>1.2166666666666666</v>
      </c>
      <c r="P79" s="100">
        <f t="shared" si="202"/>
        <v>31.108606066612296</v>
      </c>
      <c r="Q79" s="100">
        <f t="shared" si="203"/>
        <v>0.26256913163659285</v>
      </c>
      <c r="R79" s="100">
        <f t="shared" si="204"/>
        <v>0.37078958460763589</v>
      </c>
      <c r="S79" s="100">
        <f t="shared" si="205"/>
        <v>1.2333333333333334</v>
      </c>
      <c r="T79" s="100">
        <f t="shared" si="206"/>
        <v>38.520897072206658</v>
      </c>
      <c r="X79">
        <f t="shared" si="207"/>
        <v>8.5171609736812232E-2</v>
      </c>
      <c r="Y79">
        <f t="shared" si="208"/>
        <v>1.4928805514127446</v>
      </c>
      <c r="Z79" s="61"/>
      <c r="AA79" s="49">
        <v>472.50952371354379</v>
      </c>
      <c r="AB79" s="49">
        <v>73</v>
      </c>
      <c r="AC79" s="22">
        <f t="shared" si="209"/>
        <v>1.2166666666666666</v>
      </c>
      <c r="AD79" s="100">
        <f t="shared" si="210"/>
        <v>44.196943570624242</v>
      </c>
      <c r="AE79" s="100">
        <f t="shared" si="211"/>
        <v>0.21868937527472554</v>
      </c>
      <c r="AF79" s="100">
        <f t="shared" si="212"/>
        <v>0.35964125026571531</v>
      </c>
      <c r="AG79" s="100">
        <f t="shared" si="213"/>
        <v>1.2333333333333334</v>
      </c>
      <c r="AH79" s="100">
        <f t="shared" si="214"/>
        <v>44.877315263206086</v>
      </c>
      <c r="AI79" s="88"/>
      <c r="AJ79" s="72"/>
      <c r="AL79">
        <f t="shared" si="191"/>
        <v>8.5171609736812232E-2</v>
      </c>
      <c r="AM79">
        <f t="shared" si="192"/>
        <v>1.6453922368534166</v>
      </c>
      <c r="AN79" s="61"/>
      <c r="AO79" s="49">
        <v>389.00514135419854</v>
      </c>
      <c r="AP79" s="49">
        <v>73</v>
      </c>
      <c r="AQ79" s="22">
        <f t="shared" si="215"/>
        <v>1.2166666666666666</v>
      </c>
      <c r="AR79" s="100">
        <f t="shared" si="216"/>
        <v>32.032702680681695</v>
      </c>
      <c r="AS79" s="100">
        <f t="shared" si="217"/>
        <v>0.19446888446215213</v>
      </c>
      <c r="AT79" s="100">
        <f t="shared" si="218"/>
        <v>0.29236408879980008</v>
      </c>
      <c r="AU79" s="100">
        <f t="shared" si="219"/>
        <v>1.2333333333333334</v>
      </c>
      <c r="AV79" s="100">
        <f t="shared" si="220"/>
        <v>35.810518283773931</v>
      </c>
      <c r="AY79" s="72"/>
      <c r="AZ79">
        <f t="shared" si="193"/>
        <v>8.5171609736812232E-2</v>
      </c>
      <c r="BA79">
        <f t="shared" si="194"/>
        <v>1.5055935827408897</v>
      </c>
      <c r="BB79" s="61"/>
      <c r="BC79" s="49">
        <v>780.65613428704955</v>
      </c>
      <c r="BD79" s="49">
        <v>73</v>
      </c>
      <c r="BE79" s="22">
        <f t="shared" si="221"/>
        <v>1.2166666666666666</v>
      </c>
      <c r="BF79" s="100">
        <f t="shared" si="222"/>
        <v>74.632517618264771</v>
      </c>
      <c r="BG79" s="100">
        <f t="shared" si="223"/>
        <v>1.5155753905016034</v>
      </c>
      <c r="BH79" s="100">
        <f t="shared" si="224"/>
        <v>1.0828541131867437</v>
      </c>
      <c r="BI79" s="100">
        <f t="shared" si="225"/>
        <v>1.2333333333333334</v>
      </c>
      <c r="BJ79" s="100">
        <f t="shared" si="226"/>
        <v>71.700729912690718</v>
      </c>
      <c r="BK79" s="88"/>
      <c r="BL79" s="72"/>
      <c r="BN79">
        <f t="shared" si="195"/>
        <v>8.5171609736812232E-2</v>
      </c>
      <c r="BO79">
        <f t="shared" si="196"/>
        <v>1.8729280921533955</v>
      </c>
      <c r="BP79" s="61"/>
      <c r="BQ79" s="49">
        <v>705.703372529847</v>
      </c>
      <c r="BR79" s="49">
        <v>73</v>
      </c>
      <c r="BS79" s="22">
        <f t="shared" si="227"/>
        <v>1.2166666666666666</v>
      </c>
      <c r="BT79" s="100">
        <f t="shared" si="228"/>
        <v>68.561485721349172</v>
      </c>
      <c r="BU79" s="100">
        <f t="shared" si="229"/>
        <v>1.2336786257592491</v>
      </c>
      <c r="BV79" s="100">
        <f t="shared" si="230"/>
        <v>0.9155472794596059</v>
      </c>
      <c r="BW79" s="100">
        <f t="shared" si="231"/>
        <v>1.2333333333333334</v>
      </c>
      <c r="BX79" s="100">
        <f t="shared" si="232"/>
        <v>66.971143039803067</v>
      </c>
      <c r="BY79" s="88"/>
      <c r="BZ79" s="72"/>
      <c r="CB79">
        <f t="shared" si="197"/>
        <v>8.5171609736812232E-2</v>
      </c>
      <c r="CC79">
        <f t="shared" si="198"/>
        <v>1.8360802201402349</v>
      </c>
      <c r="CD79" s="61"/>
      <c r="CE79" s="49">
        <v>967.18896809258536</v>
      </c>
      <c r="CF79" s="49">
        <v>73</v>
      </c>
      <c r="CG79" s="22">
        <f t="shared" si="233"/>
        <v>1.2166666666666666</v>
      </c>
      <c r="CH79" s="100">
        <f t="shared" si="234"/>
        <v>91.99933112266578</v>
      </c>
      <c r="CI79" s="100">
        <f t="shared" si="235"/>
        <v>1.1175236175925212</v>
      </c>
      <c r="CJ79" s="100">
        <f t="shared" si="236"/>
        <v>1.0233739340646189</v>
      </c>
      <c r="CK79" s="100">
        <f t="shared" si="237"/>
        <v>1.2333333333333334</v>
      </c>
      <c r="CL79" s="100">
        <f t="shared" si="238"/>
        <v>82.967782932800304</v>
      </c>
      <c r="CM79" s="88"/>
      <c r="CN79" s="72"/>
      <c r="CP79">
        <f t="shared" si="239"/>
        <v>8.5171609736812232E-2</v>
      </c>
      <c r="CQ79">
        <f t="shared" si="240"/>
        <v>1.9637846698369541</v>
      </c>
      <c r="CR79" s="61"/>
      <c r="CS79" s="49">
        <v>957.80073606152553</v>
      </c>
      <c r="CT79" s="49">
        <v>73</v>
      </c>
      <c r="CU79" s="22">
        <f t="shared" si="241"/>
        <v>1.2166666666666666</v>
      </c>
      <c r="CV79" s="100">
        <f t="shared" si="242"/>
        <v>91.306075887657343</v>
      </c>
      <c r="CW79" s="100">
        <f t="shared" si="243"/>
        <v>0.83802927243896042</v>
      </c>
      <c r="CX79" s="100">
        <f t="shared" si="244"/>
        <v>0.81570949129554149</v>
      </c>
      <c r="CY79" s="100">
        <f t="shared" si="245"/>
        <v>1.2333333333333334</v>
      </c>
      <c r="CZ79" s="100">
        <f t="shared" si="246"/>
        <v>91.522956773900574</v>
      </c>
      <c r="DA79" s="88"/>
      <c r="DB79" s="72"/>
      <c r="DD79">
        <f t="shared" si="199"/>
        <v>8.5171609736812232E-2</v>
      </c>
      <c r="DE79">
        <f t="shared" si="200"/>
        <v>1.9604996782646871</v>
      </c>
      <c r="DF79" s="61"/>
      <c r="DG79"/>
      <c r="DT79" s="61"/>
      <c r="DU79"/>
      <c r="DV79" s="49"/>
      <c r="DW79" s="49"/>
      <c r="DX79" s="49"/>
      <c r="DY79" s="100"/>
      <c r="DZ79" s="98"/>
      <c r="EE79" s="52"/>
      <c r="EG79"/>
      <c r="EH79" s="61"/>
      <c r="EI79" s="49">
        <v>883.83892763331039</v>
      </c>
      <c r="EJ79">
        <v>73</v>
      </c>
      <c r="EK79" s="22">
        <f t="shared" si="247"/>
        <v>1.2166666666666666</v>
      </c>
      <c r="EL79" s="100">
        <f t="shared" si="248"/>
        <v>110.28686394226484</v>
      </c>
      <c r="EM79" s="100">
        <f t="shared" si="249"/>
        <v>1.0069857080704183</v>
      </c>
      <c r="EN79" s="100">
        <f t="shared" si="250"/>
        <v>0.71768507927093705</v>
      </c>
      <c r="EO79" s="100">
        <f t="shared" si="251"/>
        <v>1.2333333333333334</v>
      </c>
      <c r="EP79" s="100">
        <f t="shared" si="252"/>
        <v>133.0928430670798</v>
      </c>
      <c r="ES79" s="72"/>
      <c r="ET79">
        <f t="shared" si="253"/>
        <v>8.5171609736812232E-2</v>
      </c>
      <c r="EU79">
        <f t="shared" si="254"/>
        <v>2.0425237875342455</v>
      </c>
      <c r="EV79" s="61"/>
      <c r="EW79">
        <v>1140.6184725840626</v>
      </c>
      <c r="EX79">
        <v>73</v>
      </c>
      <c r="EY79" s="22">
        <f t="shared" si="255"/>
        <v>1.2166666666666666</v>
      </c>
      <c r="EZ79" s="100">
        <f t="shared" si="256"/>
        <v>141.79918603961545</v>
      </c>
      <c r="FA79" s="100">
        <f t="shared" si="257"/>
        <v>0.90414994619214262</v>
      </c>
      <c r="FB79" s="100">
        <f t="shared" si="258"/>
        <v>0.89203035089724436</v>
      </c>
      <c r="FC79" s="100">
        <f t="shared" si="259"/>
        <v>1.2333333333333334</v>
      </c>
      <c r="FD79" s="100">
        <f t="shared" si="260"/>
        <v>119.47575985782882</v>
      </c>
      <c r="FG79" s="72"/>
      <c r="FH79">
        <f t="shared" si="261"/>
        <v>8.5171609736812232E-2</v>
      </c>
      <c r="FI79">
        <f t="shared" si="262"/>
        <v>2.1516737379026325</v>
      </c>
      <c r="FJ79" s="65"/>
      <c r="FK79">
        <v>1139.469723160734</v>
      </c>
      <c r="FL79">
        <v>73</v>
      </c>
      <c r="FM79" s="22">
        <f t="shared" si="263"/>
        <v>1.2166666666666666</v>
      </c>
      <c r="FN79" s="100">
        <f t="shared" si="264"/>
        <v>141.99353543524251</v>
      </c>
      <c r="FO79" s="100">
        <f t="shared" si="265"/>
        <v>0.97184562753686243</v>
      </c>
      <c r="FP79" s="100">
        <f t="shared" si="266"/>
        <v>0.98058600961272568</v>
      </c>
      <c r="FQ79" s="100">
        <f t="shared" si="171"/>
        <v>1.2333333333333334</v>
      </c>
      <c r="FR79" s="100">
        <f t="shared" si="172"/>
        <v>136.64465837351443</v>
      </c>
      <c r="FU79" s="72"/>
      <c r="FV79">
        <f t="shared" si="267"/>
        <v>8.5171609736812232E-2</v>
      </c>
      <c r="FW79">
        <f t="shared" si="268"/>
        <v>2.1522685726315745</v>
      </c>
      <c r="FX79" s="65"/>
      <c r="FY79" s="49">
        <v>1005.7957049023424</v>
      </c>
      <c r="FZ79">
        <v>73</v>
      </c>
      <c r="GA79" s="22">
        <f t="shared" si="269"/>
        <v>1.2166666666666666</v>
      </c>
      <c r="GB79" s="100">
        <f t="shared" si="270"/>
        <v>95.073925873728328</v>
      </c>
      <c r="GC79" s="100">
        <f t="shared" si="271"/>
        <v>0.91092698849551568</v>
      </c>
      <c r="GD79" s="100">
        <f t="shared" si="272"/>
        <v>0.94700987673402448</v>
      </c>
      <c r="GE79" s="100">
        <f t="shared" si="273"/>
        <v>1.2333333333333334</v>
      </c>
      <c r="GF79" s="100">
        <f t="shared" si="274"/>
        <v>90.410730352172664</v>
      </c>
      <c r="GI79" s="72"/>
      <c r="GJ79">
        <f t="shared" si="275"/>
        <v>8.5171609736812232E-2</v>
      </c>
      <c r="GK79">
        <f t="shared" si="276"/>
        <v>1.9780614275388104</v>
      </c>
      <c r="GL79" s="65"/>
      <c r="GM79"/>
      <c r="GW79" s="49"/>
      <c r="GX79" s="49"/>
      <c r="GY79" s="65"/>
      <c r="GZ79"/>
      <c r="HK79" s="61"/>
      <c r="HL79"/>
      <c r="HW79" s="61"/>
      <c r="HX79"/>
      <c r="II79" s="61"/>
      <c r="IJ79"/>
      <c r="IU79" s="61"/>
      <c r="IV79"/>
      <c r="JA79"/>
      <c r="JB79"/>
      <c r="JC79"/>
    </row>
    <row r="80" spans="13:263" x14ac:dyDescent="0.25">
      <c r="M80" s="49">
        <v>382.5160127367219</v>
      </c>
      <c r="N80" s="49">
        <v>74</v>
      </c>
      <c r="O80" s="22">
        <f t="shared" si="201"/>
        <v>1.2333333333333334</v>
      </c>
      <c r="P80" s="100">
        <f t="shared" si="202"/>
        <v>31.688842079092201</v>
      </c>
      <c r="Q80" s="100">
        <f t="shared" si="203"/>
        <v>0.26616596905627221</v>
      </c>
      <c r="R80" s="100">
        <f t="shared" si="204"/>
        <v>0.37161278918332502</v>
      </c>
      <c r="S80" s="100">
        <f t="shared" si="205"/>
        <v>1.25</v>
      </c>
      <c r="T80" s="100">
        <f t="shared" si="206"/>
        <v>37.267768677308013</v>
      </c>
      <c r="X80">
        <f t="shared" si="207"/>
        <v>9.1080469347332577E-2</v>
      </c>
      <c r="Y80">
        <f t="shared" si="208"/>
        <v>1.5009063702143364</v>
      </c>
      <c r="Z80" s="61"/>
      <c r="AA80" s="49">
        <v>479.50234618821207</v>
      </c>
      <c r="AB80" s="49">
        <v>74</v>
      </c>
      <c r="AC80" s="22">
        <f t="shared" si="209"/>
        <v>1.2333333333333334</v>
      </c>
      <c r="AD80" s="100">
        <f t="shared" si="210"/>
        <v>44.851028546273696</v>
      </c>
      <c r="AE80" s="100">
        <f t="shared" si="211"/>
        <v>0.22168512014150266</v>
      </c>
      <c r="AF80" s="100">
        <f t="shared" si="212"/>
        <v>0.36044368611251043</v>
      </c>
      <c r="AG80" s="100">
        <f t="shared" si="213"/>
        <v>1.25</v>
      </c>
      <c r="AH80" s="100">
        <f t="shared" si="214"/>
        <v>51.917509661916313</v>
      </c>
      <c r="AI80" s="88"/>
      <c r="AJ80" s="72"/>
      <c r="AL80">
        <f t="shared" si="191"/>
        <v>9.1080469347332577E-2</v>
      </c>
      <c r="AM80">
        <f t="shared" si="192"/>
        <v>1.6517724069531126</v>
      </c>
      <c r="AN80" s="61"/>
      <c r="AO80" s="49">
        <v>396.50504410410718</v>
      </c>
      <c r="AP80" s="49">
        <v>74</v>
      </c>
      <c r="AQ80" s="22">
        <f t="shared" si="215"/>
        <v>1.2333333333333334</v>
      </c>
      <c r="AR80" s="100">
        <f t="shared" si="216"/>
        <v>32.650283605410664</v>
      </c>
      <c r="AS80" s="100">
        <f t="shared" si="217"/>
        <v>0.1971328417835515</v>
      </c>
      <c r="AT80" s="100">
        <f t="shared" si="218"/>
        <v>0.29301957283844315</v>
      </c>
      <c r="AU80" s="100">
        <f t="shared" si="219"/>
        <v>1.25</v>
      </c>
      <c r="AV80" s="100">
        <f t="shared" si="220"/>
        <v>37.049628920888786</v>
      </c>
      <c r="AY80" s="72"/>
      <c r="AZ80">
        <f t="shared" si="193"/>
        <v>9.1080469347332577E-2</v>
      </c>
      <c r="BA80">
        <f t="shared" si="194"/>
        <v>1.513886957976482</v>
      </c>
      <c r="BB80" s="61"/>
      <c r="BC80" s="49">
        <v>793.64538680697945</v>
      </c>
      <c r="BD80" s="49">
        <v>74</v>
      </c>
      <c r="BE80" s="22">
        <f t="shared" si="221"/>
        <v>1.2333333333333334</v>
      </c>
      <c r="BF80" s="100">
        <f t="shared" si="222"/>
        <v>75.874319962426327</v>
      </c>
      <c r="BG80" s="100">
        <f t="shared" si="223"/>
        <v>1.5363366972208035</v>
      </c>
      <c r="BH80" s="100">
        <f t="shared" si="224"/>
        <v>1.0953563186743214</v>
      </c>
      <c r="BI80" s="100">
        <f t="shared" si="225"/>
        <v>1.25</v>
      </c>
      <c r="BJ80" s="100">
        <f t="shared" si="226"/>
        <v>61.846870378566557</v>
      </c>
      <c r="BK80" s="88"/>
      <c r="BL80" s="72"/>
      <c r="BN80">
        <f t="shared" si="195"/>
        <v>9.1080469347332577E-2</v>
      </c>
      <c r="BO80">
        <f t="shared" si="196"/>
        <v>1.8800948116564378</v>
      </c>
      <c r="BP80" s="61"/>
      <c r="BQ80" s="49">
        <v>716.69257705099756</v>
      </c>
      <c r="BR80" s="49">
        <v>74</v>
      </c>
      <c r="BS80" s="22">
        <f t="shared" si="227"/>
        <v>1.2333333333333334</v>
      </c>
      <c r="BT80" s="100">
        <f t="shared" si="228"/>
        <v>69.629124361313274</v>
      </c>
      <c r="BU80" s="100">
        <f t="shared" si="229"/>
        <v>1.2505783329614306</v>
      </c>
      <c r="BV80" s="100">
        <f t="shared" si="230"/>
        <v>0.9247931647203711</v>
      </c>
      <c r="BW80" s="100">
        <f t="shared" si="231"/>
        <v>1.25</v>
      </c>
      <c r="BX80" s="100">
        <f t="shared" si="232"/>
        <v>66.973082764839049</v>
      </c>
      <c r="BY80" s="88"/>
      <c r="BZ80" s="72"/>
      <c r="CB80">
        <f t="shared" si="197"/>
        <v>9.1080469347332577E-2</v>
      </c>
      <c r="CC80">
        <f t="shared" si="198"/>
        <v>1.8427909336296808</v>
      </c>
      <c r="CD80" s="61"/>
      <c r="CE80" s="49">
        <v>982.19715434326122</v>
      </c>
      <c r="CF80" s="49">
        <v>74</v>
      </c>
      <c r="CG80" s="22">
        <f t="shared" si="233"/>
        <v>1.2333333333333334</v>
      </c>
      <c r="CH80" s="100">
        <f t="shared" si="234"/>
        <v>93.426914709717607</v>
      </c>
      <c r="CI80" s="100">
        <f t="shared" si="235"/>
        <v>1.1328321602992681</v>
      </c>
      <c r="CJ80" s="100">
        <f t="shared" si="236"/>
        <v>1.0347583467981358</v>
      </c>
      <c r="CK80" s="100">
        <f t="shared" si="237"/>
        <v>1.25</v>
      </c>
      <c r="CL80" s="100">
        <f t="shared" si="238"/>
        <v>81.597872688525968</v>
      </c>
      <c r="CM80" s="88"/>
      <c r="CN80" s="72"/>
      <c r="CP80">
        <f t="shared" si="239"/>
        <v>9.1080469347332577E-2</v>
      </c>
      <c r="CQ80">
        <f t="shared" si="240"/>
        <v>1.9704720071301183</v>
      </c>
      <c r="CR80" s="61"/>
      <c r="CS80" s="49">
        <v>973.30840436112544</v>
      </c>
      <c r="CT80" s="49">
        <v>74</v>
      </c>
      <c r="CU80" s="22">
        <f t="shared" si="241"/>
        <v>1.2333333333333334</v>
      </c>
      <c r="CV80" s="100">
        <f t="shared" si="242"/>
        <v>92.78440461021215</v>
      </c>
      <c r="CW80" s="100">
        <f t="shared" si="243"/>
        <v>0.84950912548606961</v>
      </c>
      <c r="CX80" s="100">
        <f t="shared" si="244"/>
        <v>0.82331659416535297</v>
      </c>
      <c r="CY80" s="100">
        <f t="shared" si="245"/>
        <v>1.25</v>
      </c>
      <c r="CZ80" s="100">
        <f t="shared" si="246"/>
        <v>91.419378464952288</v>
      </c>
      <c r="DA80" s="88"/>
      <c r="DB80" s="72"/>
      <c r="DD80">
        <f t="shared" si="199"/>
        <v>9.1080469347332577E-2</v>
      </c>
      <c r="DE80">
        <f t="shared" si="200"/>
        <v>1.9674749852608324</v>
      </c>
      <c r="DF80" s="61"/>
      <c r="DG80"/>
      <c r="DT80" s="61"/>
      <c r="DU80"/>
      <c r="DV80" s="49"/>
      <c r="DW80" s="49"/>
      <c r="DX80" s="49"/>
      <c r="DY80" s="100"/>
      <c r="DZ80" s="98"/>
      <c r="EE80" s="52"/>
      <c r="EG80"/>
      <c r="EH80" s="61"/>
      <c r="EI80" s="49">
        <v>901.36590794194115</v>
      </c>
      <c r="EJ80">
        <v>74</v>
      </c>
      <c r="EK80" s="22">
        <f t="shared" si="247"/>
        <v>1.2333333333333334</v>
      </c>
      <c r="EL80" s="100">
        <f t="shared" si="248"/>
        <v>112.47390915172713</v>
      </c>
      <c r="EM80" s="100">
        <f t="shared" si="249"/>
        <v>1.0207800328385064</v>
      </c>
      <c r="EN80" s="100">
        <f t="shared" si="250"/>
        <v>0.7283501200085436</v>
      </c>
      <c r="EO80" s="100">
        <f t="shared" si="251"/>
        <v>1.25</v>
      </c>
      <c r="EP80" s="100">
        <f t="shared" si="252"/>
        <v>121.87396886691346</v>
      </c>
      <c r="ES80" s="72"/>
      <c r="ET80">
        <f t="shared" si="253"/>
        <v>9.1080469347332577E-2</v>
      </c>
      <c r="EU80">
        <f t="shared" si="254"/>
        <v>2.0510517897755207</v>
      </c>
      <c r="EV80" s="61"/>
      <c r="EW80">
        <v>1156.6249392089037</v>
      </c>
      <c r="EX80">
        <v>74</v>
      </c>
      <c r="EY80" s="22">
        <f t="shared" si="255"/>
        <v>1.2333333333333334</v>
      </c>
      <c r="EZ80" s="100">
        <f t="shared" si="256"/>
        <v>143.78907485285791</v>
      </c>
      <c r="FA80" s="100">
        <f t="shared" si="257"/>
        <v>0.9165355618934049</v>
      </c>
      <c r="FB80" s="100">
        <f t="shared" si="258"/>
        <v>0.90137853061760609</v>
      </c>
      <c r="FC80" s="100">
        <f t="shared" si="259"/>
        <v>1.25</v>
      </c>
      <c r="FD80" s="100">
        <f t="shared" si="260"/>
        <v>134.5450641235262</v>
      </c>
      <c r="FG80" s="72"/>
      <c r="FH80">
        <f t="shared" si="261"/>
        <v>9.1080469347332577E-2</v>
      </c>
      <c r="FI80">
        <f t="shared" si="262"/>
        <v>2.1577258894448721</v>
      </c>
      <c r="FJ80" s="65"/>
      <c r="FK80">
        <v>1156.4965412831982</v>
      </c>
      <c r="FL80">
        <v>74</v>
      </c>
      <c r="FM80" s="22">
        <f t="shared" si="263"/>
        <v>1.2333333333333334</v>
      </c>
      <c r="FN80" s="100">
        <f t="shared" si="264"/>
        <v>144.11531019878353</v>
      </c>
      <c r="FO80" s="100">
        <f t="shared" si="265"/>
        <v>0.98515858133873746</v>
      </c>
      <c r="FP80" s="100">
        <f t="shared" si="266"/>
        <v>0.99167000811988393</v>
      </c>
      <c r="FQ80" s="100">
        <f t="shared" si="171"/>
        <v>1.25</v>
      </c>
      <c r="FR80" s="100">
        <f t="shared" si="172"/>
        <v>147.69579046768308</v>
      </c>
      <c r="FU80" s="72"/>
      <c r="FV80">
        <f t="shared" si="267"/>
        <v>9.1080469347332577E-2</v>
      </c>
      <c r="FW80">
        <f t="shared" si="268"/>
        <v>2.158710120867064</v>
      </c>
      <c r="FX80" s="65"/>
      <c r="FY80" s="49">
        <v>1021.1887680541732</v>
      </c>
      <c r="FZ80">
        <v>74</v>
      </c>
      <c r="GA80" s="22">
        <f t="shared" si="269"/>
        <v>1.2333333333333334</v>
      </c>
      <c r="GB80" s="100">
        <f t="shared" si="270"/>
        <v>96.528971801975629</v>
      </c>
      <c r="GC80" s="100">
        <f t="shared" si="271"/>
        <v>0.92340544039271466</v>
      </c>
      <c r="GD80" s="100">
        <f t="shared" si="272"/>
        <v>0.95709933312583551</v>
      </c>
      <c r="GE80" s="100">
        <f t="shared" si="273"/>
        <v>1.25</v>
      </c>
      <c r="GF80" s="100">
        <f t="shared" si="274"/>
        <v>97.671269258331733</v>
      </c>
      <c r="GI80" s="72"/>
      <c r="GJ80">
        <f t="shared" si="275"/>
        <v>9.1080469347332577E-2</v>
      </c>
      <c r="GK80">
        <f t="shared" si="276"/>
        <v>1.9846576802385216</v>
      </c>
      <c r="GL80" s="65"/>
      <c r="GM80"/>
      <c r="GW80" s="49"/>
      <c r="GX80" s="49"/>
      <c r="GY80" s="65"/>
      <c r="GZ80"/>
      <c r="HK80" s="61"/>
      <c r="HL80"/>
      <c r="HW80" s="61"/>
      <c r="HX80"/>
      <c r="II80" s="61"/>
      <c r="IJ80"/>
      <c r="IU80" s="61"/>
      <c r="IV80"/>
      <c r="JA80"/>
      <c r="JB80"/>
      <c r="JC80"/>
    </row>
    <row r="81" spans="13:263" x14ac:dyDescent="0.25">
      <c r="M81" s="49">
        <v>391.0115087820306</v>
      </c>
      <c r="N81" s="49">
        <v>75</v>
      </c>
      <c r="O81" s="22">
        <f t="shared" si="201"/>
        <v>1.25</v>
      </c>
      <c r="P81" s="100">
        <f t="shared" si="202"/>
        <v>32.392635969019189</v>
      </c>
      <c r="Q81" s="100">
        <f t="shared" si="203"/>
        <v>0.26976280647595158</v>
      </c>
      <c r="R81" s="100">
        <f t="shared" si="204"/>
        <v>0.37261129037606178</v>
      </c>
      <c r="S81" s="100">
        <f t="shared" si="205"/>
        <v>1.2666666666666666</v>
      </c>
      <c r="T81" s="100">
        <f t="shared" si="206"/>
        <v>42.233600735580914</v>
      </c>
      <c r="X81">
        <f t="shared" si="207"/>
        <v>9.691001300805642E-2</v>
      </c>
      <c r="Y81">
        <f t="shared" si="208"/>
        <v>1.5104462904065772</v>
      </c>
      <c r="Z81" s="61"/>
      <c r="AA81" s="49">
        <v>488.50230296284172</v>
      </c>
      <c r="AB81" s="49">
        <v>75</v>
      </c>
      <c r="AC81" s="22">
        <f t="shared" si="209"/>
        <v>1.25</v>
      </c>
      <c r="AD81" s="100">
        <f t="shared" si="210"/>
        <v>45.692854079397783</v>
      </c>
      <c r="AE81" s="100">
        <f t="shared" si="211"/>
        <v>0.22468086500827969</v>
      </c>
      <c r="AF81" s="100">
        <f t="shared" si="212"/>
        <v>0.3614764433377553</v>
      </c>
      <c r="AG81" s="100">
        <f t="shared" si="213"/>
        <v>1.2666666666666666</v>
      </c>
      <c r="AH81" s="100">
        <f t="shared" si="214"/>
        <v>53.32046929723203</v>
      </c>
      <c r="AI81" s="88"/>
      <c r="AJ81" s="72"/>
      <c r="AL81">
        <f t="shared" si="191"/>
        <v>9.691001300805642E-2</v>
      </c>
      <c r="AM81">
        <f t="shared" si="192"/>
        <v>1.6598482859222234</v>
      </c>
      <c r="AN81" s="61"/>
      <c r="AO81" s="49">
        <v>403.50123915547027</v>
      </c>
      <c r="AP81" s="49">
        <v>75</v>
      </c>
      <c r="AQ81" s="22">
        <f t="shared" si="215"/>
        <v>1.25</v>
      </c>
      <c r="AR81" s="100">
        <f t="shared" si="216"/>
        <v>33.226386623474163</v>
      </c>
      <c r="AS81" s="100">
        <f t="shared" si="217"/>
        <v>0.19979679910495082</v>
      </c>
      <c r="AT81" s="100">
        <f t="shared" si="218"/>
        <v>0.29363103332537527</v>
      </c>
      <c r="AU81" s="100">
        <f t="shared" si="219"/>
        <v>1.2666666666666666</v>
      </c>
      <c r="AV81" s="100">
        <f t="shared" si="220"/>
        <v>38.294085474623706</v>
      </c>
      <c r="AY81" s="72"/>
      <c r="AZ81">
        <f t="shared" si="193"/>
        <v>9.691001300805642E-2</v>
      </c>
      <c r="BA81">
        <f t="shared" si="194"/>
        <v>1.5214831142304923</v>
      </c>
      <c r="BB81" s="61"/>
      <c r="BC81" s="49">
        <v>805.65578878327437</v>
      </c>
      <c r="BD81" s="49">
        <v>75</v>
      </c>
      <c r="BE81" s="22">
        <f t="shared" si="221"/>
        <v>1.25</v>
      </c>
      <c r="BF81" s="100">
        <f t="shared" si="222"/>
        <v>77.022541948687802</v>
      </c>
      <c r="BG81" s="100">
        <f t="shared" si="223"/>
        <v>1.5570980039400035</v>
      </c>
      <c r="BH81" s="100">
        <f t="shared" si="224"/>
        <v>1.1069163767504619</v>
      </c>
      <c r="BI81" s="100">
        <f t="shared" si="225"/>
        <v>1.2666666666666666</v>
      </c>
      <c r="BJ81" s="100">
        <f t="shared" si="226"/>
        <v>58.981329069164509</v>
      </c>
      <c r="BK81" s="88"/>
      <c r="BL81" s="72"/>
      <c r="BN81">
        <f t="shared" si="195"/>
        <v>9.691001300805642E-2</v>
      </c>
      <c r="BO81">
        <f t="shared" si="196"/>
        <v>1.8866178473959239</v>
      </c>
      <c r="BP81" s="61"/>
      <c r="BQ81" s="49">
        <v>728.68117170680353</v>
      </c>
      <c r="BR81" s="49">
        <v>75</v>
      </c>
      <c r="BS81" s="22">
        <f t="shared" si="227"/>
        <v>1.25</v>
      </c>
      <c r="BT81" s="100">
        <f t="shared" si="228"/>
        <v>70.793857156009281</v>
      </c>
      <c r="BU81" s="100">
        <f t="shared" si="229"/>
        <v>1.2674780401636121</v>
      </c>
      <c r="BV81" s="100">
        <f t="shared" si="230"/>
        <v>0.93487989760554613</v>
      </c>
      <c r="BW81" s="100">
        <f t="shared" si="231"/>
        <v>1.2666666666666666</v>
      </c>
      <c r="BX81" s="100">
        <f t="shared" si="232"/>
        <v>64.063062747629345</v>
      </c>
      <c r="BY81" s="88"/>
      <c r="BZ81" s="72"/>
      <c r="CB81">
        <f t="shared" si="197"/>
        <v>9.691001300805642E-2</v>
      </c>
      <c r="CC81">
        <f t="shared" si="198"/>
        <v>1.8499955752181756</v>
      </c>
      <c r="CD81" s="61"/>
      <c r="CE81" s="49">
        <v>996.2636448250031</v>
      </c>
      <c r="CF81" s="49">
        <v>75</v>
      </c>
      <c r="CG81" s="22">
        <f t="shared" si="233"/>
        <v>1.25</v>
      </c>
      <c r="CH81" s="100">
        <f t="shared" si="234"/>
        <v>94.764923887092465</v>
      </c>
      <c r="CI81" s="100">
        <f t="shared" si="235"/>
        <v>1.1481407030060151</v>
      </c>
      <c r="CJ81" s="100">
        <f t="shared" si="236"/>
        <v>1.0454284391518356</v>
      </c>
      <c r="CK81" s="100">
        <f t="shared" si="237"/>
        <v>1.2666666666666666</v>
      </c>
      <c r="CL81" s="100">
        <f t="shared" si="238"/>
        <v>83.031203803528527</v>
      </c>
      <c r="CM81" s="88"/>
      <c r="CN81" s="72"/>
      <c r="CP81">
        <f t="shared" si="239"/>
        <v>9.691001300805642E-2</v>
      </c>
      <c r="CQ81">
        <f t="shared" si="240"/>
        <v>1.9766476181275303</v>
      </c>
      <c r="CR81" s="61"/>
      <c r="CS81" s="49">
        <v>989.80326328013291</v>
      </c>
      <c r="CT81" s="49">
        <v>75</v>
      </c>
      <c r="CU81" s="22">
        <f t="shared" si="241"/>
        <v>1.25</v>
      </c>
      <c r="CV81" s="100">
        <f t="shared" si="242"/>
        <v>94.356841113454038</v>
      </c>
      <c r="CW81" s="100">
        <f t="shared" si="243"/>
        <v>0.86098897853317868</v>
      </c>
      <c r="CX81" s="100">
        <f t="shared" si="244"/>
        <v>0.83140795169220649</v>
      </c>
      <c r="CY81" s="100">
        <f t="shared" si="245"/>
        <v>1.2666666666666666</v>
      </c>
      <c r="CZ81" s="100">
        <f t="shared" si="246"/>
        <v>85.670575651840025</v>
      </c>
      <c r="DA81" s="88"/>
      <c r="DB81" s="72"/>
      <c r="DC81" s="52"/>
      <c r="DD81">
        <f t="shared" si="199"/>
        <v>9.691001300805642E-2</v>
      </c>
      <c r="DE81">
        <f t="shared" si="200"/>
        <v>1.9747733931084319</v>
      </c>
      <c r="DF81" s="61"/>
      <c r="DG81"/>
      <c r="DT81" s="61"/>
      <c r="DU81"/>
      <c r="DV81" s="49"/>
      <c r="DW81" s="49"/>
      <c r="DX81" s="49"/>
      <c r="DY81" s="100"/>
      <c r="DZ81" s="98"/>
      <c r="EE81" s="52"/>
      <c r="EG81"/>
      <c r="EH81" s="61"/>
      <c r="EI81" s="49">
        <v>919.39246244462981</v>
      </c>
      <c r="EJ81">
        <v>75</v>
      </c>
      <c r="EK81" s="22">
        <f t="shared" si="247"/>
        <v>1.25</v>
      </c>
      <c r="EL81" s="100">
        <f t="shared" si="248"/>
        <v>114.72329204450085</v>
      </c>
      <c r="EM81" s="100">
        <f t="shared" si="249"/>
        <v>1.0345743576065942</v>
      </c>
      <c r="EN81" s="100">
        <f t="shared" si="250"/>
        <v>0.73931914802959886</v>
      </c>
      <c r="EO81" s="100">
        <f t="shared" si="251"/>
        <v>1.2666666666666666</v>
      </c>
      <c r="EP81" s="100">
        <f t="shared" si="252"/>
        <v>112.27823811941033</v>
      </c>
      <c r="ES81" s="72"/>
      <c r="ET81">
        <f t="shared" si="253"/>
        <v>9.691001300805642E-2</v>
      </c>
      <c r="EU81">
        <f t="shared" si="254"/>
        <v>2.0596516008084484</v>
      </c>
      <c r="EV81" s="61"/>
      <c r="EW81">
        <v>1172.6535080747424</v>
      </c>
      <c r="EX81">
        <v>75</v>
      </c>
      <c r="EY81" s="22">
        <f t="shared" si="255"/>
        <v>1.25</v>
      </c>
      <c r="EZ81" s="100">
        <f t="shared" si="256"/>
        <v>145.78171136820976</v>
      </c>
      <c r="FA81" s="100">
        <f t="shared" si="257"/>
        <v>0.92892117759466719</v>
      </c>
      <c r="FB81" s="100">
        <f t="shared" si="258"/>
        <v>0.91073961860347763</v>
      </c>
      <c r="FC81" s="100">
        <f t="shared" si="259"/>
        <v>1.2666666666666666</v>
      </c>
      <c r="FD81" s="100">
        <f t="shared" si="260"/>
        <v>153.25876846818315</v>
      </c>
      <c r="FG81" s="72"/>
      <c r="FH81">
        <f t="shared" si="261"/>
        <v>9.691001300805642E-2</v>
      </c>
      <c r="FI81">
        <f t="shared" si="262"/>
        <v>2.1637030442147496</v>
      </c>
      <c r="FJ81" s="65"/>
      <c r="FK81" s="10">
        <v>1176.0212583112602</v>
      </c>
      <c r="FL81" s="10">
        <v>75</v>
      </c>
      <c r="FM81" s="22">
        <f t="shared" si="263"/>
        <v>1.25</v>
      </c>
      <c r="FN81" s="100">
        <f t="shared" si="264"/>
        <v>146.54835738102634</v>
      </c>
      <c r="FO81" s="100">
        <f t="shared" si="265"/>
        <v>0.99847153514061215</v>
      </c>
      <c r="FP81" s="100">
        <f t="shared" si="266"/>
        <v>1.0043800713175524</v>
      </c>
      <c r="FQ81" s="100">
        <f t="shared" si="171"/>
        <v>1.2666666666666666</v>
      </c>
      <c r="FR81" s="100">
        <f t="shared" si="172"/>
        <v>142.16990792853318</v>
      </c>
      <c r="FU81" s="72"/>
      <c r="FV81" s="10">
        <f t="shared" si="267"/>
        <v>9.691001300805642E-2</v>
      </c>
      <c r="FW81" s="10">
        <f t="shared" si="268"/>
        <v>2.1659809549180631</v>
      </c>
      <c r="FX81" s="65"/>
      <c r="FY81" s="49">
        <v>1037.6778160874405</v>
      </c>
      <c r="FZ81">
        <v>75</v>
      </c>
      <c r="GA81" s="22">
        <f t="shared" si="269"/>
        <v>1.25</v>
      </c>
      <c r="GB81" s="100">
        <f t="shared" si="270"/>
        <v>98.087616885467426</v>
      </c>
      <c r="GC81" s="100">
        <f t="shared" si="271"/>
        <v>0.93588389228991342</v>
      </c>
      <c r="GD81" s="100">
        <f t="shared" si="272"/>
        <v>0.96790715801638338</v>
      </c>
      <c r="GE81" s="100">
        <f t="shared" si="273"/>
        <v>1.2666666666666666</v>
      </c>
      <c r="GF81" s="100">
        <f t="shared" si="274"/>
        <v>99.189667241832709</v>
      </c>
      <c r="GI81" s="72"/>
      <c r="GJ81">
        <f t="shared" si="275"/>
        <v>9.691001300805642E-2</v>
      </c>
      <c r="GK81">
        <f t="shared" si="276"/>
        <v>1.9916141831417751</v>
      </c>
      <c r="GL81" s="65"/>
      <c r="GM81"/>
      <c r="GW81" s="49"/>
      <c r="GX81" s="49"/>
      <c r="GY81" s="65"/>
      <c r="GZ81"/>
      <c r="HK81" s="61"/>
      <c r="HL81"/>
      <c r="HW81" s="61"/>
      <c r="HX81"/>
      <c r="II81" s="61"/>
      <c r="IJ81"/>
      <c r="IU81" s="61"/>
      <c r="IV81"/>
      <c r="JA81"/>
      <c r="JB81"/>
      <c r="JC81"/>
    </row>
    <row r="82" spans="13:263" x14ac:dyDescent="0.25">
      <c r="M82" s="49">
        <v>397.51132059351465</v>
      </c>
      <c r="N82" s="49">
        <v>76</v>
      </c>
      <c r="O82" s="22">
        <f t="shared" si="201"/>
        <v>1.2666666666666666</v>
      </c>
      <c r="P82" s="100">
        <f t="shared" si="202"/>
        <v>32.931101035002463</v>
      </c>
      <c r="Q82" s="100">
        <f t="shared" si="203"/>
        <v>0.27335964389563089</v>
      </c>
      <c r="R82" s="100">
        <f t="shared" si="204"/>
        <v>0.37337523280057916</v>
      </c>
      <c r="S82" s="100">
        <f t="shared" si="205"/>
        <v>1.2833333333333332</v>
      </c>
      <c r="T82" s="100">
        <f t="shared" si="206"/>
        <v>47.204410486884278</v>
      </c>
      <c r="X82">
        <f t="shared" si="207"/>
        <v>0.10266234189714769</v>
      </c>
      <c r="Y82">
        <f t="shared" si="208"/>
        <v>1.5176062513748934</v>
      </c>
      <c r="Z82" s="61"/>
      <c r="AA82" s="49">
        <v>498.00401604806359</v>
      </c>
      <c r="AB82" s="49">
        <v>76</v>
      </c>
      <c r="AC82" s="22">
        <f t="shared" si="209"/>
        <v>1.2666666666666666</v>
      </c>
      <c r="AD82" s="100">
        <f t="shared" si="210"/>
        <v>46.5816122016709</v>
      </c>
      <c r="AE82" s="100">
        <f t="shared" si="211"/>
        <v>0.22767660987505675</v>
      </c>
      <c r="AF82" s="100">
        <f t="shared" si="212"/>
        <v>0.36256677777898622</v>
      </c>
      <c r="AG82" s="100">
        <f t="shared" si="213"/>
        <v>1.2833333333333332</v>
      </c>
      <c r="AH82" s="100">
        <f t="shared" si="214"/>
        <v>57.524575488371106</v>
      </c>
      <c r="AI82" s="88"/>
      <c r="AJ82" s="72"/>
      <c r="AL82">
        <f t="shared" si="191"/>
        <v>0.10266234189714769</v>
      </c>
      <c r="AM82">
        <f t="shared" si="192"/>
        <v>1.6682145155033572</v>
      </c>
      <c r="AN82" s="61"/>
      <c r="AO82" s="49">
        <v>411.5027338912829</v>
      </c>
      <c r="AP82" s="49">
        <v>76</v>
      </c>
      <c r="AQ82" s="22">
        <f t="shared" si="215"/>
        <v>1.2666666666666666</v>
      </c>
      <c r="AR82" s="100">
        <f t="shared" si="216"/>
        <v>33.885271236106952</v>
      </c>
      <c r="AS82" s="100">
        <f t="shared" si="217"/>
        <v>0.20246075642635017</v>
      </c>
      <c r="AT82" s="100">
        <f t="shared" si="218"/>
        <v>0.29433035600454943</v>
      </c>
      <c r="AU82" s="100">
        <f t="shared" si="219"/>
        <v>1.2833333333333332</v>
      </c>
      <c r="AV82" s="100">
        <f t="shared" si="220"/>
        <v>37.05509844288801</v>
      </c>
      <c r="AY82" s="72"/>
      <c r="AZ82">
        <f t="shared" si="193"/>
        <v>0.10266234189714769</v>
      </c>
      <c r="BA82">
        <f t="shared" si="194"/>
        <v>1.5300109663187649</v>
      </c>
      <c r="BB82" s="61"/>
      <c r="BC82" s="49">
        <v>815.20932894563953</v>
      </c>
      <c r="BD82" s="49">
        <v>76</v>
      </c>
      <c r="BE82" s="22">
        <f t="shared" si="221"/>
        <v>1.2666666666666666</v>
      </c>
      <c r="BF82" s="100">
        <f t="shared" si="222"/>
        <v>77.935882308378538</v>
      </c>
      <c r="BG82" s="100">
        <f t="shared" si="223"/>
        <v>1.5778593106592036</v>
      </c>
      <c r="BH82" s="100">
        <f t="shared" si="224"/>
        <v>1.116111695885297</v>
      </c>
      <c r="BI82" s="100">
        <f t="shared" si="225"/>
        <v>1.2833333333333332</v>
      </c>
      <c r="BJ82" s="100">
        <f t="shared" si="226"/>
        <v>61.66990507045336</v>
      </c>
      <c r="BK82" s="88"/>
      <c r="BL82" s="72"/>
      <c r="BN82">
        <f t="shared" si="195"/>
        <v>0.10266234189714769</v>
      </c>
      <c r="BO82">
        <f t="shared" si="196"/>
        <v>1.8917374563964953</v>
      </c>
      <c r="BP82" s="61"/>
      <c r="BQ82" s="49">
        <v>739.67104174761369</v>
      </c>
      <c r="BR82" s="49">
        <v>76</v>
      </c>
      <c r="BS82" s="22">
        <f t="shared" si="227"/>
        <v>1.2666666666666666</v>
      </c>
      <c r="BT82" s="100">
        <f t="shared" si="228"/>
        <v>71.861560453474567</v>
      </c>
      <c r="BU82" s="100">
        <f t="shared" si="229"/>
        <v>1.2843777473657936</v>
      </c>
      <c r="BV82" s="100">
        <f t="shared" si="230"/>
        <v>0.94412634280842556</v>
      </c>
      <c r="BW82" s="100">
        <f t="shared" si="231"/>
        <v>1.2833333333333332</v>
      </c>
      <c r="BX82" s="100">
        <f t="shared" si="232"/>
        <v>64.064755107134573</v>
      </c>
      <c r="BY82" s="88"/>
      <c r="BZ82" s="72"/>
      <c r="CB82">
        <f t="shared" si="197"/>
        <v>0.10266234189714769</v>
      </c>
      <c r="CC82">
        <f t="shared" si="198"/>
        <v>1.8564966435529506</v>
      </c>
      <c r="CD82" s="61"/>
      <c r="CE82" s="49">
        <v>1010.7917688624102</v>
      </c>
      <c r="CF82" s="49">
        <v>76</v>
      </c>
      <c r="CG82" s="22">
        <f t="shared" si="233"/>
        <v>1.2666666666666666</v>
      </c>
      <c r="CH82" s="100">
        <f t="shared" si="234"/>
        <v>96.14684379933513</v>
      </c>
      <c r="CI82" s="100">
        <f t="shared" si="235"/>
        <v>1.1634492457127619</v>
      </c>
      <c r="CJ82" s="100">
        <f t="shared" si="236"/>
        <v>1.0564487021951545</v>
      </c>
      <c r="CK82" s="100">
        <f t="shared" si="237"/>
        <v>1.2833333333333332</v>
      </c>
      <c r="CL82" s="100">
        <f t="shared" si="238"/>
        <v>89.93130746066555</v>
      </c>
      <c r="CM82" s="88"/>
      <c r="CN82" s="72"/>
      <c r="CP82">
        <f t="shared" si="239"/>
        <v>0.10266234189714769</v>
      </c>
      <c r="CQ82">
        <f t="shared" si="240"/>
        <v>1.9829350322767294</v>
      </c>
      <c r="CR82" s="61"/>
      <c r="CS82" s="49">
        <v>1005.2747136977036</v>
      </c>
      <c r="CT82" s="49">
        <v>76</v>
      </c>
      <c r="CU82" s="22">
        <f t="shared" si="241"/>
        <v>1.2666666666666666</v>
      </c>
      <c r="CV82" s="100">
        <f t="shared" si="242"/>
        <v>95.831717225710548</v>
      </c>
      <c r="CW82" s="100">
        <f t="shared" si="243"/>
        <v>0.87246883158028765</v>
      </c>
      <c r="CX82" s="100">
        <f t="shared" si="244"/>
        <v>0.83899728830928433</v>
      </c>
      <c r="CY82" s="100">
        <f t="shared" si="245"/>
        <v>1.2833333333333332</v>
      </c>
      <c r="CZ82" s="100">
        <f t="shared" si="246"/>
        <v>62.867874933711306</v>
      </c>
      <c r="DA82" s="88"/>
      <c r="DB82" s="72"/>
      <c r="DC82" s="52"/>
      <c r="DD82">
        <f t="shared" si="199"/>
        <v>0.10266234189714769</v>
      </c>
      <c r="DE82">
        <f t="shared" si="200"/>
        <v>1.9815092704186041</v>
      </c>
      <c r="DF82" s="61"/>
      <c r="DG82"/>
      <c r="DT82" s="61"/>
      <c r="DU82"/>
      <c r="DV82" s="49"/>
      <c r="DW82" s="49"/>
      <c r="DX82" s="49"/>
      <c r="DY82" s="100"/>
      <c r="DZ82" s="98"/>
      <c r="EE82" s="52"/>
      <c r="EG82"/>
      <c r="EH82" s="61"/>
      <c r="EI82" s="49">
        <v>933.92250749192249</v>
      </c>
      <c r="EJ82">
        <v>76</v>
      </c>
      <c r="EK82" s="22">
        <f t="shared" si="247"/>
        <v>1.2666666666666666</v>
      </c>
      <c r="EL82" s="100">
        <f t="shared" si="248"/>
        <v>116.53637478062423</v>
      </c>
      <c r="EM82" s="100">
        <f t="shared" si="249"/>
        <v>1.0483686823746821</v>
      </c>
      <c r="EN82" s="100">
        <f t="shared" si="250"/>
        <v>0.7481605753388042</v>
      </c>
      <c r="EO82" s="100">
        <f t="shared" si="251"/>
        <v>1.2833333333333332</v>
      </c>
      <c r="EP82" s="100">
        <f t="shared" si="252"/>
        <v>121.70864486714511</v>
      </c>
      <c r="ES82" s="72"/>
      <c r="ET82">
        <f t="shared" si="253"/>
        <v>0.10266234189714769</v>
      </c>
      <c r="EU82">
        <f t="shared" si="254"/>
        <v>2.0664615039097964</v>
      </c>
      <c r="EV82" s="61"/>
      <c r="EW82">
        <v>1192.7005072523446</v>
      </c>
      <c r="EX82">
        <v>76</v>
      </c>
      <c r="EY82" s="22">
        <f t="shared" si="255"/>
        <v>1.2666666666666666</v>
      </c>
      <c r="EZ82" s="100">
        <f t="shared" si="256"/>
        <v>148.2739103236421</v>
      </c>
      <c r="FA82" s="100">
        <f t="shared" si="257"/>
        <v>0.94130679329592937</v>
      </c>
      <c r="FB82" s="100">
        <f t="shared" si="258"/>
        <v>0.92244757111782782</v>
      </c>
      <c r="FC82" s="100">
        <f t="shared" si="259"/>
        <v>1.2833333333333332</v>
      </c>
      <c r="FD82" s="100">
        <f t="shared" si="260"/>
        <v>154.78829654157047</v>
      </c>
      <c r="FG82" s="72"/>
      <c r="FH82">
        <f t="shared" si="261"/>
        <v>0.10266234189714769</v>
      </c>
      <c r="FI82">
        <f t="shared" si="262"/>
        <v>2.1710647410535886</v>
      </c>
      <c r="FJ82" s="65"/>
      <c r="FK82">
        <v>1196.0041805947001</v>
      </c>
      <c r="FL82">
        <v>76</v>
      </c>
      <c r="FM82" s="22">
        <f t="shared" si="263"/>
        <v>1.2666666666666666</v>
      </c>
      <c r="FN82" s="100">
        <f t="shared" si="264"/>
        <v>149.03850321437295</v>
      </c>
      <c r="FO82" s="100">
        <f t="shared" si="265"/>
        <v>1.011784488942487</v>
      </c>
      <c r="FP82" s="100">
        <f t="shared" si="266"/>
        <v>1.0173884137550677</v>
      </c>
      <c r="FQ82" s="100">
        <f t="shared" si="171"/>
        <v>1.2833333333333332</v>
      </c>
      <c r="FR82" s="100">
        <f t="shared" si="172"/>
        <v>138.58943432302041</v>
      </c>
      <c r="FU82" s="72"/>
      <c r="FV82">
        <f t="shared" si="267"/>
        <v>0.10266234189714769</v>
      </c>
      <c r="FW82">
        <f t="shared" si="268"/>
        <v>2.1732984803140947</v>
      </c>
      <c r="FX82" s="65"/>
      <c r="FY82" s="49">
        <v>1055.6312092771793</v>
      </c>
      <c r="FZ82">
        <v>76</v>
      </c>
      <c r="GA82" s="22">
        <f t="shared" si="269"/>
        <v>1.2666666666666666</v>
      </c>
      <c r="GB82" s="100">
        <f t="shared" si="270"/>
        <v>99.784680777253342</v>
      </c>
      <c r="GC82" s="100">
        <f t="shared" si="271"/>
        <v>0.94836234418711229</v>
      </c>
      <c r="GD82" s="100">
        <f t="shared" si="272"/>
        <v>0.97967479489841425</v>
      </c>
      <c r="GE82" s="100">
        <f t="shared" si="273"/>
        <v>1.2833333333333332</v>
      </c>
      <c r="GF82" s="100">
        <f t="shared" si="274"/>
        <v>98.074386575404006</v>
      </c>
      <c r="GI82" s="72"/>
      <c r="GJ82">
        <f t="shared" si="275"/>
        <v>0.10266234189714769</v>
      </c>
      <c r="GK82">
        <f t="shared" si="276"/>
        <v>1.9990638723036287</v>
      </c>
      <c r="GL82" s="65"/>
      <c r="GM82"/>
      <c r="GW82" s="49"/>
      <c r="GX82" s="49"/>
      <c r="GY82" s="65"/>
      <c r="GZ82"/>
      <c r="HK82" s="61"/>
      <c r="HL82"/>
      <c r="HW82" s="61"/>
      <c r="HX82"/>
      <c r="II82" s="61"/>
      <c r="IJ82"/>
      <c r="IU82" s="61"/>
      <c r="IV82"/>
      <c r="JA82"/>
      <c r="JB82"/>
      <c r="JC82"/>
    </row>
    <row r="83" spans="13:263" x14ac:dyDescent="0.25">
      <c r="M83" s="49">
        <v>408.00490193133709</v>
      </c>
      <c r="N83" s="49">
        <v>77</v>
      </c>
      <c r="O83" s="22">
        <f t="shared" si="201"/>
        <v>1.2833333333333332</v>
      </c>
      <c r="P83" s="100">
        <f t="shared" si="202"/>
        <v>33.800422660205214</v>
      </c>
      <c r="Q83" s="100">
        <f t="shared" si="203"/>
        <v>0.27695648131531025</v>
      </c>
      <c r="R83" s="100">
        <f t="shared" si="204"/>
        <v>0.37460857496518191</v>
      </c>
      <c r="S83" s="100">
        <f t="shared" si="205"/>
        <v>1.2999999999999998</v>
      </c>
      <c r="T83" s="100">
        <f t="shared" si="206"/>
        <v>41.006899513852503</v>
      </c>
      <c r="X83">
        <f t="shared" si="207"/>
        <v>0.10833947478883819</v>
      </c>
      <c r="Y83">
        <f t="shared" si="208"/>
        <v>1.5289221309831924</v>
      </c>
      <c r="Z83" s="61"/>
      <c r="AA83" s="49">
        <v>507.50394087139853</v>
      </c>
      <c r="AB83" s="49">
        <v>77</v>
      </c>
      <c r="AC83" s="22">
        <f t="shared" si="209"/>
        <v>1.2833333333333332</v>
      </c>
      <c r="AD83" s="100">
        <f t="shared" si="210"/>
        <v>47.470203055972178</v>
      </c>
      <c r="AE83" s="100">
        <f t="shared" si="211"/>
        <v>0.23067235474183381</v>
      </c>
      <c r="AF83" s="100">
        <f t="shared" si="212"/>
        <v>0.36365690701474429</v>
      </c>
      <c r="AG83" s="100">
        <f t="shared" si="213"/>
        <v>1.2999999999999998</v>
      </c>
      <c r="AH83" s="100">
        <f t="shared" si="214"/>
        <v>60.320724226296846</v>
      </c>
      <c r="AI83" s="88"/>
      <c r="AJ83" s="72"/>
      <c r="AL83">
        <f t="shared" si="191"/>
        <v>0.10833947478883819</v>
      </c>
      <c r="AM83">
        <f t="shared" si="192"/>
        <v>1.6764210894369111</v>
      </c>
      <c r="AN83" s="61"/>
      <c r="AO83" s="49">
        <v>419.00268495559789</v>
      </c>
      <c r="AP83" s="49">
        <v>77</v>
      </c>
      <c r="AQ83" s="22">
        <f t="shared" si="215"/>
        <v>1.2833333333333332</v>
      </c>
      <c r="AR83" s="100">
        <f t="shared" si="216"/>
        <v>34.502856139294948</v>
      </c>
      <c r="AS83" s="100">
        <f t="shared" si="217"/>
        <v>0.20512471374774949</v>
      </c>
      <c r="AT83" s="100">
        <f t="shared" si="218"/>
        <v>0.29498584426582358</v>
      </c>
      <c r="AU83" s="100">
        <f t="shared" si="219"/>
        <v>1.2999999999999998</v>
      </c>
      <c r="AV83" s="100">
        <f t="shared" si="220"/>
        <v>35.819936245907613</v>
      </c>
      <c r="AY83" s="72"/>
      <c r="AZ83">
        <f t="shared" si="193"/>
        <v>0.10833947478883819</v>
      </c>
      <c r="BA83">
        <f t="shared" si="194"/>
        <v>1.5378550473687429</v>
      </c>
      <c r="BB83" s="61"/>
      <c r="BC83" s="49">
        <v>826.22061218538965</v>
      </c>
      <c r="BD83" s="49">
        <v>77</v>
      </c>
      <c r="BE83" s="22">
        <f t="shared" si="221"/>
        <v>1.2833333333333332</v>
      </c>
      <c r="BF83" s="100">
        <f t="shared" si="222"/>
        <v>78.988586250993279</v>
      </c>
      <c r="BG83" s="100">
        <f t="shared" si="223"/>
        <v>1.5986206173784034</v>
      </c>
      <c r="BH83" s="100">
        <f t="shared" si="224"/>
        <v>1.126710098336404</v>
      </c>
      <c r="BI83" s="100">
        <f t="shared" si="225"/>
        <v>1.2999999999999998</v>
      </c>
      <c r="BJ83" s="100">
        <f t="shared" si="226"/>
        <v>68.717540499523224</v>
      </c>
      <c r="BK83" s="88"/>
      <c r="BL83" s="72"/>
      <c r="BN83">
        <f t="shared" si="195"/>
        <v>0.10833947478883819</v>
      </c>
      <c r="BO83">
        <f t="shared" si="196"/>
        <v>1.8975643408305798</v>
      </c>
      <c r="BP83" s="61"/>
      <c r="BQ83" s="49">
        <v>750.66120853551502</v>
      </c>
      <c r="BR83" s="49">
        <v>77</v>
      </c>
      <c r="BS83" s="22">
        <f t="shared" si="227"/>
        <v>1.2833333333333332</v>
      </c>
      <c r="BT83" s="100">
        <f t="shared" si="228"/>
        <v>72.929292580930252</v>
      </c>
      <c r="BU83" s="100">
        <f t="shared" si="229"/>
        <v>1.3012774545679751</v>
      </c>
      <c r="BV83" s="100">
        <f t="shared" si="230"/>
        <v>0.95337303768265735</v>
      </c>
      <c r="BW83" s="100">
        <f t="shared" si="231"/>
        <v>1.2999999999999998</v>
      </c>
      <c r="BX83" s="100">
        <f t="shared" si="232"/>
        <v>62.610286034957547</v>
      </c>
      <c r="BY83" s="88"/>
      <c r="BZ83" s="72"/>
      <c r="CB83">
        <f t="shared" si="197"/>
        <v>0.10833947478883819</v>
      </c>
      <c r="CC83">
        <f t="shared" si="198"/>
        <v>1.862902000897587</v>
      </c>
      <c r="CD83" s="61"/>
      <c r="CE83" s="49">
        <v>1025.3605463445529</v>
      </c>
      <c r="CF83" s="49">
        <v>77</v>
      </c>
      <c r="CG83" s="22">
        <f t="shared" si="233"/>
        <v>1.2833333333333332</v>
      </c>
      <c r="CH83" s="100">
        <f t="shared" si="234"/>
        <v>97.532630680543406</v>
      </c>
      <c r="CI83" s="100">
        <f t="shared" si="235"/>
        <v>1.1787577884195086</v>
      </c>
      <c r="CJ83" s="100">
        <f t="shared" si="236"/>
        <v>1.0674998027818099</v>
      </c>
      <c r="CK83" s="100">
        <f t="shared" si="237"/>
        <v>1.2999999999999998</v>
      </c>
      <c r="CL83" s="100">
        <f t="shared" si="238"/>
        <v>98.202998544753214</v>
      </c>
      <c r="CM83" s="88"/>
      <c r="CN83" s="72"/>
      <c r="CP83">
        <f t="shared" si="239"/>
        <v>0.10833947478883819</v>
      </c>
      <c r="CQ83">
        <f t="shared" si="240"/>
        <v>1.9891499383000268</v>
      </c>
      <c r="CR83" s="61"/>
      <c r="CS83" s="49">
        <v>1019.7594078997262</v>
      </c>
      <c r="CT83" s="49">
        <v>77</v>
      </c>
      <c r="CU83" s="22">
        <f t="shared" si="241"/>
        <v>1.2833333333333332</v>
      </c>
      <c r="CV83" s="100">
        <f t="shared" si="242"/>
        <v>97.212526968515363</v>
      </c>
      <c r="CW83" s="100">
        <f t="shared" si="243"/>
        <v>0.88394868462739662</v>
      </c>
      <c r="CX83" s="100">
        <f t="shared" si="244"/>
        <v>0.84610258336098387</v>
      </c>
      <c r="CY83" s="100">
        <f t="shared" si="245"/>
        <v>1.2916666666666665</v>
      </c>
      <c r="CZ83" s="100">
        <f t="shared" si="246"/>
        <v>75.75002101442756</v>
      </c>
      <c r="DA83" s="88"/>
      <c r="DB83" s="72"/>
      <c r="DC83"/>
      <c r="DD83">
        <f t="shared" si="199"/>
        <v>0.10833947478883819</v>
      </c>
      <c r="DE83">
        <f t="shared" si="200"/>
        <v>1.9877222324443513</v>
      </c>
      <c r="DF83" s="61"/>
      <c r="DG83"/>
      <c r="DQ83" s="52"/>
      <c r="DT83" s="61"/>
      <c r="DU83"/>
      <c r="DV83" s="49"/>
      <c r="DW83" s="49"/>
      <c r="DX83" s="49"/>
      <c r="DY83" s="100"/>
      <c r="DZ83" s="98"/>
      <c r="EG83"/>
      <c r="EH83" s="61"/>
      <c r="EI83" s="49">
        <v>949.38572245426144</v>
      </c>
      <c r="EJ83">
        <v>77</v>
      </c>
      <c r="EK83" s="22">
        <f t="shared" si="247"/>
        <v>1.2833333333333332</v>
      </c>
      <c r="EL83" s="100">
        <f t="shared" si="248"/>
        <v>118.46589998181452</v>
      </c>
      <c r="EM83" s="100">
        <f t="shared" si="249"/>
        <v>1.0621630071427699</v>
      </c>
      <c r="EN83" s="100">
        <f t="shared" si="250"/>
        <v>0.75756982979129539</v>
      </c>
      <c r="EO83" s="100">
        <f t="shared" si="251"/>
        <v>1.2999999999999998</v>
      </c>
      <c r="EP83" s="100">
        <f t="shared" si="252"/>
        <v>131.14097511677986</v>
      </c>
      <c r="ES83" s="72"/>
      <c r="ET83">
        <f t="shared" si="253"/>
        <v>0.10833947478883819</v>
      </c>
      <c r="EU83">
        <f t="shared" si="254"/>
        <v>2.0735933581018031</v>
      </c>
      <c r="EV83" s="61"/>
      <c r="EW83">
        <v>1213.7467816641163</v>
      </c>
      <c r="EX83">
        <v>77</v>
      </c>
      <c r="EY83" s="22">
        <f t="shared" si="255"/>
        <v>1.2833333333333332</v>
      </c>
      <c r="EZ83" s="100">
        <f t="shared" si="256"/>
        <v>150.89033698381584</v>
      </c>
      <c r="FA83" s="100">
        <f t="shared" si="257"/>
        <v>0.95369240899719154</v>
      </c>
      <c r="FB83" s="100">
        <f t="shared" si="258"/>
        <v>0.93473912554121041</v>
      </c>
      <c r="FC83" s="100">
        <f t="shared" si="259"/>
        <v>1.2999999999999998</v>
      </c>
      <c r="FD83" s="100">
        <f t="shared" si="260"/>
        <v>141.49957060098515</v>
      </c>
      <c r="FG83" s="72"/>
      <c r="FH83">
        <f t="shared" si="261"/>
        <v>0.10833947478883819</v>
      </c>
      <c r="FI83">
        <f t="shared" si="262"/>
        <v>2.1786614284503454</v>
      </c>
      <c r="FJ83" s="65"/>
      <c r="FK83">
        <v>1214.0507608827565</v>
      </c>
      <c r="FL83">
        <v>77</v>
      </c>
      <c r="FM83" s="22">
        <f t="shared" si="263"/>
        <v>1.2833333333333332</v>
      </c>
      <c r="FN83" s="100">
        <f t="shared" si="264"/>
        <v>151.28735431197742</v>
      </c>
      <c r="FO83" s="100">
        <f t="shared" si="265"/>
        <v>1.0250974427443618</v>
      </c>
      <c r="FP83" s="100">
        <f t="shared" si="266"/>
        <v>1.0291362498764993</v>
      </c>
      <c r="FQ83" s="100">
        <f t="shared" si="171"/>
        <v>1.2999999999999998</v>
      </c>
      <c r="FR83" s="100">
        <f t="shared" si="172"/>
        <v>134.69956794369935</v>
      </c>
      <c r="FU83" s="72"/>
      <c r="FV83">
        <f t="shared" si="267"/>
        <v>0.10833947478883819</v>
      </c>
      <c r="FW83">
        <f t="shared" si="268"/>
        <v>2.1798026280757301</v>
      </c>
      <c r="FX83" s="65"/>
      <c r="FY83" s="49">
        <v>1072.6556996539011</v>
      </c>
      <c r="FZ83">
        <v>77</v>
      </c>
      <c r="GA83" s="22">
        <f t="shared" si="269"/>
        <v>1.2833333333333332</v>
      </c>
      <c r="GB83" s="100">
        <f t="shared" si="270"/>
        <v>101.39393912686184</v>
      </c>
      <c r="GC83" s="100">
        <f t="shared" si="271"/>
        <v>0.96084079608431106</v>
      </c>
      <c r="GD83" s="100">
        <f t="shared" si="272"/>
        <v>0.99083357801743965</v>
      </c>
      <c r="GE83" s="100">
        <f t="shared" si="273"/>
        <v>1.2999999999999998</v>
      </c>
      <c r="GF83" s="100">
        <f t="shared" si="274"/>
        <v>89.733474455607194</v>
      </c>
      <c r="GI83" s="72"/>
      <c r="GJ83">
        <f t="shared" si="275"/>
        <v>0.10833947478883819</v>
      </c>
      <c r="GK83">
        <f t="shared" si="276"/>
        <v>2.0060119956045313</v>
      </c>
      <c r="GL83" s="65"/>
      <c r="GM83"/>
      <c r="GT83" s="72"/>
      <c r="GU83" s="88"/>
      <c r="GV83" s="52"/>
      <c r="GW83" s="49"/>
      <c r="GX83" s="49"/>
      <c r="GY83" s="65"/>
      <c r="GZ83"/>
      <c r="HG83" s="52"/>
      <c r="HH83" s="88"/>
      <c r="HK83" s="61"/>
      <c r="HL83"/>
      <c r="HW83" s="61"/>
      <c r="HX83"/>
      <c r="II83" s="61"/>
      <c r="IJ83"/>
      <c r="IU83" s="61"/>
      <c r="IV83"/>
      <c r="JA83"/>
      <c r="JB83"/>
      <c r="JC83"/>
    </row>
    <row r="84" spans="13:263" x14ac:dyDescent="0.25">
      <c r="M84" s="49">
        <v>416.5048018930874</v>
      </c>
      <c r="N84" s="49">
        <v>78</v>
      </c>
      <c r="O84" s="22">
        <f t="shared" si="201"/>
        <v>1.3</v>
      </c>
      <c r="P84" s="100">
        <f t="shared" si="202"/>
        <v>34.504581384565277</v>
      </c>
      <c r="Q84" s="100">
        <f t="shared" si="203"/>
        <v>0.28055331873498962</v>
      </c>
      <c r="R84" s="100">
        <f t="shared" si="204"/>
        <v>0.37560759376345876</v>
      </c>
      <c r="S84" s="100">
        <f t="shared" si="205"/>
        <v>1.3166666666666667</v>
      </c>
      <c r="T84" s="100">
        <f t="shared" si="206"/>
        <v>39.759255873979171</v>
      </c>
      <c r="X84">
        <f t="shared" si="207"/>
        <v>0.11394335230683679</v>
      </c>
      <c r="Y84">
        <f t="shared" si="208"/>
        <v>1.5378767628396508</v>
      </c>
      <c r="Z84" s="61"/>
      <c r="AA84" s="49">
        <v>518.50385726626951</v>
      </c>
      <c r="AB84" s="49">
        <v>78</v>
      </c>
      <c r="AC84" s="22">
        <f t="shared" si="209"/>
        <v>1.3</v>
      </c>
      <c r="AD84" s="100">
        <f t="shared" si="210"/>
        <v>48.499098051283276</v>
      </c>
      <c r="AE84" s="100">
        <f t="shared" si="211"/>
        <v>0.2336680996086109</v>
      </c>
      <c r="AF84" s="100">
        <f t="shared" si="212"/>
        <v>0.36491916231422727</v>
      </c>
      <c r="AG84" s="100">
        <f t="shared" si="213"/>
        <v>1.3166666666666667</v>
      </c>
      <c r="AH84" s="100">
        <f t="shared" si="214"/>
        <v>54.708750563149927</v>
      </c>
      <c r="AI84" s="88"/>
      <c r="AJ84" s="72"/>
      <c r="AL84">
        <f t="shared" si="191"/>
        <v>0.11394335230683679</v>
      </c>
      <c r="AM84">
        <f t="shared" si="192"/>
        <v>1.6857336620044703</v>
      </c>
      <c r="AN84" s="61"/>
      <c r="AO84" s="49">
        <v>426.50263774096402</v>
      </c>
      <c r="AP84" s="49">
        <v>78</v>
      </c>
      <c r="AQ84" s="22">
        <f t="shared" si="215"/>
        <v>1.3</v>
      </c>
      <c r="AR84" s="100">
        <f t="shared" si="216"/>
        <v>35.120441184203223</v>
      </c>
      <c r="AS84" s="100">
        <f t="shared" si="217"/>
        <v>0.20778867106914886</v>
      </c>
      <c r="AT84" s="100">
        <f t="shared" si="218"/>
        <v>0.29564133267751586</v>
      </c>
      <c r="AU84" s="100">
        <f t="shared" si="219"/>
        <v>1.3166666666666667</v>
      </c>
      <c r="AV84" s="100">
        <f t="shared" si="220"/>
        <v>37.055114582641046</v>
      </c>
      <c r="AY84" s="72"/>
      <c r="AZ84">
        <f t="shared" si="193"/>
        <v>0.11394335230683679</v>
      </c>
      <c r="BA84">
        <f t="shared" si="194"/>
        <v>1.5455599628907133</v>
      </c>
      <c r="BB84" s="61"/>
      <c r="BC84" s="49">
        <v>836.71156918020438</v>
      </c>
      <c r="BD84" s="49">
        <v>78</v>
      </c>
      <c r="BE84" s="22">
        <f t="shared" si="221"/>
        <v>1.3</v>
      </c>
      <c r="BF84" s="100">
        <f t="shared" si="222"/>
        <v>79.99154581072699</v>
      </c>
      <c r="BG84" s="100">
        <f t="shared" si="223"/>
        <v>1.6193819240976037</v>
      </c>
      <c r="BH84" s="100">
        <f t="shared" si="224"/>
        <v>1.136807684776368</v>
      </c>
      <c r="BI84" s="100">
        <f t="shared" si="225"/>
        <v>1.3166666666666667</v>
      </c>
      <c r="BJ84" s="100">
        <f t="shared" si="226"/>
        <v>71.585511692703648</v>
      </c>
      <c r="BK84" s="88"/>
      <c r="BL84" s="72"/>
      <c r="BN84">
        <f t="shared" si="195"/>
        <v>0.11394335230683679</v>
      </c>
      <c r="BO84">
        <f t="shared" si="196"/>
        <v>1.9030440894698584</v>
      </c>
      <c r="BP84" s="61"/>
      <c r="BQ84" s="49">
        <v>761.65165922487165</v>
      </c>
      <c r="BR84" s="49">
        <v>78</v>
      </c>
      <c r="BS84" s="22">
        <f t="shared" si="227"/>
        <v>1.3</v>
      </c>
      <c r="BT84" s="100">
        <f t="shared" si="228"/>
        <v>73.99705229037906</v>
      </c>
      <c r="BU84" s="100">
        <f t="shared" si="229"/>
        <v>1.3181771617701568</v>
      </c>
      <c r="BV84" s="100">
        <f t="shared" si="230"/>
        <v>0.96261997142042799</v>
      </c>
      <c r="BW84" s="100">
        <f t="shared" si="231"/>
        <v>1.3166666666666667</v>
      </c>
      <c r="BX84" s="100">
        <f t="shared" si="232"/>
        <v>62.670884698268104</v>
      </c>
      <c r="BY84" s="88"/>
      <c r="BZ84" s="72"/>
      <c r="CB84">
        <f t="shared" si="197"/>
        <v>0.11394335230683679</v>
      </c>
      <c r="CC84">
        <f t="shared" si="198"/>
        <v>1.8692144197374563</v>
      </c>
      <c r="CD84" s="61"/>
      <c r="CE84" s="49">
        <v>1042.3066967068762</v>
      </c>
      <c r="CF84" s="49">
        <v>78</v>
      </c>
      <c r="CG84" s="22">
        <f t="shared" si="233"/>
        <v>1.3</v>
      </c>
      <c r="CH84" s="100">
        <f t="shared" si="234"/>
        <v>99.144554048023991</v>
      </c>
      <c r="CI84" s="100">
        <f t="shared" si="235"/>
        <v>1.1940663311262556</v>
      </c>
      <c r="CJ84" s="100">
        <f t="shared" si="236"/>
        <v>1.080354252130094</v>
      </c>
      <c r="CK84" s="100">
        <f t="shared" si="237"/>
        <v>1.3166666666666667</v>
      </c>
      <c r="CL84" s="100">
        <f t="shared" si="238"/>
        <v>95.524245134332858</v>
      </c>
      <c r="CM84" s="88"/>
      <c r="CN84" s="72"/>
      <c r="CP84">
        <f t="shared" si="239"/>
        <v>0.11394335230683679</v>
      </c>
      <c r="CQ84">
        <f t="shared" si="240"/>
        <v>1.9962688636563113</v>
      </c>
      <c r="CR84" s="61"/>
      <c r="CS84" s="49">
        <v>1027.2575139661915</v>
      </c>
      <c r="CT84" s="49">
        <v>78</v>
      </c>
      <c r="CU84" s="22">
        <f t="shared" si="241"/>
        <v>1.3</v>
      </c>
      <c r="CV84" s="100">
        <f t="shared" si="242"/>
        <v>97.927313056834265</v>
      </c>
      <c r="CW84" s="100">
        <f t="shared" si="243"/>
        <v>0.89542853767450581</v>
      </c>
      <c r="CX84" s="100">
        <f t="shared" si="244"/>
        <v>0.84978069041579052</v>
      </c>
      <c r="CY84" s="100">
        <f t="shared" si="245"/>
        <v>1.3</v>
      </c>
      <c r="CZ84" s="100">
        <f t="shared" si="246"/>
        <v>75.328702351410968</v>
      </c>
      <c r="DA84" s="88"/>
      <c r="DB84" s="72"/>
      <c r="DC84"/>
      <c r="DD84">
        <f t="shared" si="199"/>
        <v>0.11394335230683679</v>
      </c>
      <c r="DE84">
        <f t="shared" si="200"/>
        <v>1.9909038384374738</v>
      </c>
      <c r="DF84" s="61"/>
      <c r="DG84"/>
      <c r="DQ84" s="52"/>
      <c r="DT84" s="61"/>
      <c r="DU84"/>
      <c r="DV84" s="49"/>
      <c r="DW84" s="49"/>
      <c r="DX84" s="49"/>
      <c r="DY84" s="100"/>
      <c r="DZ84" s="98"/>
      <c r="EG84"/>
      <c r="EH84" s="61"/>
      <c r="EI84" s="49">
        <v>966.43494349076593</v>
      </c>
      <c r="EJ84">
        <v>78</v>
      </c>
      <c r="EK84" s="22">
        <f t="shared" si="247"/>
        <v>1.3</v>
      </c>
      <c r="EL84" s="100">
        <f t="shared" si="248"/>
        <v>120.59332960952908</v>
      </c>
      <c r="EM84" s="100">
        <f t="shared" si="249"/>
        <v>1.075957331910858</v>
      </c>
      <c r="EN84" s="100">
        <f t="shared" si="250"/>
        <v>0.76794415746765132</v>
      </c>
      <c r="EO84" s="100">
        <f t="shared" si="251"/>
        <v>1.3166666666666667</v>
      </c>
      <c r="EP84" s="100">
        <f t="shared" si="252"/>
        <v>131.14089865118717</v>
      </c>
      <c r="ES84" s="72"/>
      <c r="ET84">
        <f t="shared" si="253"/>
        <v>0.11394335230683679</v>
      </c>
      <c r="EU84">
        <f t="shared" si="254"/>
        <v>2.0813232862959166</v>
      </c>
      <c r="EV84" s="61"/>
      <c r="EW84">
        <v>1234.2038932040361</v>
      </c>
      <c r="EX84">
        <v>78</v>
      </c>
      <c r="EY84" s="22">
        <f t="shared" si="255"/>
        <v>1.3</v>
      </c>
      <c r="EZ84" s="100">
        <f t="shared" si="256"/>
        <v>153.43352020836113</v>
      </c>
      <c r="FA84" s="100">
        <f t="shared" si="257"/>
        <v>0.96607802469845383</v>
      </c>
      <c r="FB84" s="100">
        <f t="shared" si="258"/>
        <v>0.94668659400610367</v>
      </c>
      <c r="FC84" s="100">
        <f t="shared" si="259"/>
        <v>1.3166666666666667</v>
      </c>
      <c r="FD84" s="100">
        <f t="shared" si="260"/>
        <v>123.03827006729124</v>
      </c>
      <c r="FG84" s="72"/>
      <c r="FH84">
        <f t="shared" si="261"/>
        <v>0.11394335230683679</v>
      </c>
      <c r="FI84">
        <f t="shared" si="262"/>
        <v>2.1859202491254996</v>
      </c>
      <c r="FJ84" s="65"/>
      <c r="FK84">
        <v>1233.0759303465461</v>
      </c>
      <c r="FL84">
        <v>78</v>
      </c>
      <c r="FM84" s="22">
        <f t="shared" si="263"/>
        <v>1.3</v>
      </c>
      <c r="FN84" s="100">
        <f t="shared" si="264"/>
        <v>153.65815102514031</v>
      </c>
      <c r="FO84" s="100">
        <f t="shared" si="265"/>
        <v>1.0384103965462368</v>
      </c>
      <c r="FP84" s="100">
        <f t="shared" si="266"/>
        <v>1.0415211211083626</v>
      </c>
      <c r="FQ84" s="100">
        <f t="shared" si="171"/>
        <v>1.3166666666666667</v>
      </c>
      <c r="FR84" s="100">
        <f t="shared" si="172"/>
        <v>130.73336296621892</v>
      </c>
      <c r="FU84" s="72"/>
      <c r="FV84">
        <f t="shared" si="267"/>
        <v>0.11394335230683679</v>
      </c>
      <c r="FW84">
        <f t="shared" si="268"/>
        <v>2.1865556030001274</v>
      </c>
      <c r="FX84" s="65"/>
      <c r="FY84" s="11">
        <v>1090.215804324997</v>
      </c>
      <c r="FZ84" s="10">
        <v>78</v>
      </c>
      <c r="GA84" s="22">
        <f t="shared" si="269"/>
        <v>1.3</v>
      </c>
      <c r="GB84" s="100">
        <f t="shared" si="270"/>
        <v>103.05382699643349</v>
      </c>
      <c r="GC84" s="100">
        <f t="shared" si="271"/>
        <v>0.97331924798151004</v>
      </c>
      <c r="GD84" s="100">
        <f t="shared" si="272"/>
        <v>1.0023434320709905</v>
      </c>
      <c r="GE84" s="100">
        <f t="shared" si="273"/>
        <v>1.3166666666666667</v>
      </c>
      <c r="GF84" s="100">
        <f t="shared" si="274"/>
        <v>82.443210626696143</v>
      </c>
      <c r="GI84" s="52"/>
      <c r="GJ84" s="10">
        <f t="shared" si="275"/>
        <v>0.11394335230683679</v>
      </c>
      <c r="GK84" s="10">
        <f t="shared" si="276"/>
        <v>2.0130641243303913</v>
      </c>
      <c r="GL84" s="65"/>
      <c r="GM84"/>
      <c r="GS84" s="52"/>
      <c r="GT84" s="56"/>
      <c r="GU84" s="56"/>
      <c r="GV84" s="56"/>
      <c r="GW84" s="49"/>
      <c r="GX84" s="49"/>
      <c r="GY84" s="65"/>
      <c r="GZ84"/>
      <c r="HF84" s="52"/>
      <c r="HG84" s="56"/>
      <c r="HH84" s="56"/>
      <c r="HK84" s="61"/>
      <c r="HL84"/>
      <c r="HW84" s="61"/>
      <c r="HX84"/>
      <c r="II84" s="61"/>
      <c r="IJ84"/>
      <c r="IU84" s="61"/>
      <c r="IV84"/>
      <c r="JA84"/>
      <c r="JB84"/>
      <c r="JC84"/>
    </row>
    <row r="85" spans="13:263" x14ac:dyDescent="0.25">
      <c r="M85" s="49">
        <v>424.50471139906091</v>
      </c>
      <c r="N85" s="49">
        <v>79</v>
      </c>
      <c r="O85" s="22">
        <f t="shared" si="201"/>
        <v>1.3166666666666667</v>
      </c>
      <c r="P85" s="100">
        <f t="shared" si="202"/>
        <v>35.167319310666969</v>
      </c>
      <c r="Q85" s="100">
        <f t="shared" si="203"/>
        <v>0.28415015615466899</v>
      </c>
      <c r="R85" s="100">
        <f t="shared" si="204"/>
        <v>0.37654784718019857</v>
      </c>
      <c r="S85" s="100">
        <f t="shared" si="205"/>
        <v>1.3333333333333333</v>
      </c>
      <c r="T85" s="100">
        <f t="shared" si="206"/>
        <v>38.513192684387313</v>
      </c>
      <c r="X85">
        <f t="shared" si="207"/>
        <v>0.11947584090679779</v>
      </c>
      <c r="Y85">
        <f t="shared" si="208"/>
        <v>1.5461392647356005</v>
      </c>
      <c r="Z85" s="61"/>
      <c r="AA85" s="49">
        <v>529.00023629484326</v>
      </c>
      <c r="AB85" s="49">
        <v>79</v>
      </c>
      <c r="AC85" s="22">
        <f t="shared" si="209"/>
        <v>1.3166666666666667</v>
      </c>
      <c r="AD85" s="100">
        <f t="shared" si="210"/>
        <v>49.480893863515412</v>
      </c>
      <c r="AE85" s="100">
        <f t="shared" si="211"/>
        <v>0.23666384447538794</v>
      </c>
      <c r="AF85" s="100">
        <f t="shared" si="212"/>
        <v>0.36612363601917075</v>
      </c>
      <c r="AG85" s="100">
        <f t="shared" si="213"/>
        <v>1.3333333333333333</v>
      </c>
      <c r="AH85" s="100">
        <f t="shared" si="214"/>
        <v>53.31585017481698</v>
      </c>
      <c r="AI85" s="88"/>
      <c r="AJ85" s="72"/>
      <c r="AL85">
        <f t="shared" si="191"/>
        <v>0.11947584090679779</v>
      </c>
      <c r="AM85">
        <f t="shared" si="192"/>
        <v>1.6944375364802422</v>
      </c>
      <c r="AN85" s="61"/>
      <c r="AO85" s="49">
        <v>433.50259514794141</v>
      </c>
      <c r="AP85" s="49">
        <v>79</v>
      </c>
      <c r="AQ85" s="22">
        <f t="shared" si="215"/>
        <v>1.3166666666666667</v>
      </c>
      <c r="AR85" s="100">
        <f t="shared" si="216"/>
        <v>35.696854014158539</v>
      </c>
      <c r="AS85" s="100">
        <f t="shared" si="217"/>
        <v>0.21045262839054821</v>
      </c>
      <c r="AT85" s="100">
        <f t="shared" si="218"/>
        <v>0.2962531219905854</v>
      </c>
      <c r="AU85" s="100">
        <f t="shared" si="219"/>
        <v>1.3333333333333333</v>
      </c>
      <c r="AV85" s="100">
        <f t="shared" si="220"/>
        <v>34.584779672622439</v>
      </c>
      <c r="AY85" s="72"/>
      <c r="AZ85">
        <f t="shared" si="193"/>
        <v>0.11947584090679779</v>
      </c>
      <c r="BA85">
        <f t="shared" si="194"/>
        <v>1.5526299431571493</v>
      </c>
      <c r="BB85" s="61"/>
      <c r="BC85" s="49">
        <v>850.1801279728902</v>
      </c>
      <c r="BD85" s="49">
        <v>79</v>
      </c>
      <c r="BE85" s="22">
        <f t="shared" si="221"/>
        <v>1.3166666666666667</v>
      </c>
      <c r="BF85" s="100">
        <f t="shared" si="222"/>
        <v>81.279170934310727</v>
      </c>
      <c r="BG85" s="100">
        <f t="shared" si="223"/>
        <v>1.6401432308168038</v>
      </c>
      <c r="BH85" s="100">
        <f t="shared" si="224"/>
        <v>1.1497712243941649</v>
      </c>
      <c r="BI85" s="100">
        <f t="shared" si="225"/>
        <v>1.3333333333333333</v>
      </c>
      <c r="BJ85" s="100">
        <f t="shared" si="226"/>
        <v>67.347148908347449</v>
      </c>
      <c r="BK85" s="88"/>
      <c r="BL85" s="72"/>
      <c r="BN85">
        <f t="shared" si="195"/>
        <v>0.11947584090679779</v>
      </c>
      <c r="BO85">
        <f t="shared" si="196"/>
        <v>1.9099792650617644</v>
      </c>
      <c r="BP85" s="61"/>
      <c r="BQ85" s="49">
        <v>772.14279767410903</v>
      </c>
      <c r="BR85" s="49">
        <v>79</v>
      </c>
      <c r="BS85" s="22">
        <f t="shared" si="227"/>
        <v>1.3166666666666667</v>
      </c>
      <c r="BT85" s="100">
        <f t="shared" si="228"/>
        <v>75.016302115428843</v>
      </c>
      <c r="BU85" s="100">
        <f t="shared" si="229"/>
        <v>1.335076868972338</v>
      </c>
      <c r="BV85" s="100">
        <f t="shared" si="230"/>
        <v>0.97144680344177736</v>
      </c>
      <c r="BW85" s="100">
        <f t="shared" si="231"/>
        <v>1.3333333333333333</v>
      </c>
      <c r="BX85" s="100">
        <f t="shared" si="232"/>
        <v>64.186789243360579</v>
      </c>
      <c r="BY85" s="88"/>
      <c r="BZ85" s="72"/>
      <c r="CB85">
        <f t="shared" si="197"/>
        <v>0.11947584090679779</v>
      </c>
      <c r="CC85">
        <f t="shared" si="198"/>
        <v>1.8751556520508275</v>
      </c>
      <c r="CD85" s="61"/>
      <c r="CE85" s="49">
        <v>1059.7741504679193</v>
      </c>
      <c r="CF85" s="49">
        <v>79</v>
      </c>
      <c r="CG85" s="22">
        <f t="shared" si="233"/>
        <v>1.3166666666666667</v>
      </c>
      <c r="CH85" s="100">
        <f t="shared" si="234"/>
        <v>100.80606396536852</v>
      </c>
      <c r="CI85" s="100">
        <f t="shared" si="235"/>
        <v>1.2093748738330026</v>
      </c>
      <c r="CJ85" s="100">
        <f t="shared" si="236"/>
        <v>1.0936041345407936</v>
      </c>
      <c r="CK85" s="100">
        <f t="shared" si="237"/>
        <v>1.3333333333333333</v>
      </c>
      <c r="CL85" s="100">
        <f t="shared" si="238"/>
        <v>84.33909556700246</v>
      </c>
      <c r="CM85" s="88"/>
      <c r="CN85" s="72"/>
      <c r="CP85">
        <f t="shared" si="239"/>
        <v>0.11947584090679779</v>
      </c>
      <c r="CQ85">
        <f t="shared" si="240"/>
        <v>2.0034866577790127</v>
      </c>
      <c r="CR85" s="61"/>
      <c r="CS85"/>
      <c r="CU85"/>
      <c r="CV85"/>
      <c r="CW85"/>
      <c r="CX85"/>
      <c r="CY85" s="72"/>
      <c r="CZ85" s="52"/>
      <c r="DA85" s="88"/>
      <c r="DB85" s="72"/>
      <c r="DC85"/>
      <c r="DD85"/>
      <c r="DF85" s="65"/>
      <c r="DG85" s="49"/>
      <c r="DH85" s="49"/>
      <c r="DI85" s="49"/>
      <c r="DJ85" s="49"/>
      <c r="DK85" s="100"/>
      <c r="DL85" s="98"/>
      <c r="DQ85" s="52"/>
      <c r="DR85" s="49"/>
      <c r="DS85" s="49"/>
      <c r="DT85" s="65"/>
      <c r="DU85" s="49"/>
      <c r="EG85"/>
      <c r="EH85" s="61"/>
      <c r="EI85" s="49">
        <v>984.4178482737907</v>
      </c>
      <c r="EJ85">
        <v>79</v>
      </c>
      <c r="EK85" s="22">
        <f t="shared" si="247"/>
        <v>1.3166666666666667</v>
      </c>
      <c r="EL85" s="100">
        <f t="shared" si="248"/>
        <v>122.83726581904052</v>
      </c>
      <c r="EM85" s="100">
        <f t="shared" si="249"/>
        <v>1.0897516566789458</v>
      </c>
      <c r="EN85" s="100">
        <f t="shared" si="250"/>
        <v>0.77888662495002836</v>
      </c>
      <c r="EO85" s="100">
        <f t="shared" si="251"/>
        <v>1.3333333333333333</v>
      </c>
      <c r="EP85" s="100">
        <f t="shared" si="252"/>
        <v>125.61240482290633</v>
      </c>
      <c r="ES85" s="72"/>
      <c r="ET85">
        <f t="shared" si="253"/>
        <v>0.11947584090679779</v>
      </c>
      <c r="EU85">
        <f t="shared" si="254"/>
        <v>2.0893301411077418</v>
      </c>
      <c r="EV85" s="61"/>
      <c r="EW85">
        <v>1251.6870615293585</v>
      </c>
      <c r="EX85">
        <v>79</v>
      </c>
      <c r="EY85" s="22">
        <f t="shared" si="255"/>
        <v>1.3166666666666667</v>
      </c>
      <c r="EZ85" s="100">
        <f t="shared" si="256"/>
        <v>155.60698933718203</v>
      </c>
      <c r="FA85" s="100">
        <f t="shared" si="257"/>
        <v>0.97846364039971601</v>
      </c>
      <c r="FB85" s="100">
        <f t="shared" si="258"/>
        <v>0.95689720471845208</v>
      </c>
      <c r="FC85" s="100">
        <f t="shared" si="259"/>
        <v>1.3333333333333333</v>
      </c>
      <c r="FD85" s="100">
        <f t="shared" si="260"/>
        <v>124.90343538250205</v>
      </c>
      <c r="FG85" s="72"/>
      <c r="FH85">
        <f t="shared" si="261"/>
        <v>0.11947584090679779</v>
      </c>
      <c r="FI85">
        <f t="shared" si="262"/>
        <v>2.1920291001240986</v>
      </c>
      <c r="FJ85" s="61"/>
      <c r="FK85">
        <v>1250.0819973105765</v>
      </c>
      <c r="FL85">
        <v>79</v>
      </c>
      <c r="FM85" s="22">
        <f t="shared" si="263"/>
        <v>1.3166666666666667</v>
      </c>
      <c r="FN85" s="100">
        <f t="shared" si="264"/>
        <v>155.77733991010075</v>
      </c>
      <c r="FO85" s="100">
        <f t="shared" si="265"/>
        <v>1.0517233503481116</v>
      </c>
      <c r="FP85" s="100">
        <f t="shared" si="266"/>
        <v>1.0525916111721085</v>
      </c>
      <c r="FQ85" s="100">
        <f t="shared" si="171"/>
        <v>1.3333333333333333</v>
      </c>
      <c r="FR85" s="100">
        <f t="shared" si="172"/>
        <v>142.09265525256012</v>
      </c>
      <c r="FU85" s="72"/>
      <c r="FV85">
        <f t="shared" si="267"/>
        <v>0.11947584090679779</v>
      </c>
      <c r="FW85">
        <f t="shared" si="268"/>
        <v>2.1925042834537622</v>
      </c>
      <c r="FX85" s="61"/>
      <c r="FY85" s="49">
        <v>1104.2989857823832</v>
      </c>
      <c r="FZ85">
        <v>79</v>
      </c>
      <c r="GA85" s="22">
        <f t="shared" si="269"/>
        <v>1.3166666666666667</v>
      </c>
      <c r="GB85" s="100">
        <f t="shared" si="270"/>
        <v>104.38505494204875</v>
      </c>
      <c r="GC85" s="100">
        <f t="shared" si="271"/>
        <v>0.9857976998787088</v>
      </c>
      <c r="GD85" s="100">
        <f t="shared" si="272"/>
        <v>1.0115743202815259</v>
      </c>
      <c r="GE85" s="100">
        <f t="shared" si="273"/>
        <v>1.3333333333333333</v>
      </c>
      <c r="GF85" s="100">
        <f t="shared" si="274"/>
        <v>97.713868193350336</v>
      </c>
      <c r="GI85" s="52"/>
      <c r="GJ85">
        <f t="shared" si="275"/>
        <v>0.11947584090679779</v>
      </c>
      <c r="GK85">
        <f t="shared" si="276"/>
        <v>2.0186383241373926</v>
      </c>
      <c r="GL85" s="61"/>
      <c r="GM85"/>
      <c r="GO85" s="22"/>
      <c r="GP85" s="49"/>
      <c r="GQ85" s="100"/>
      <c r="GR85" s="98"/>
      <c r="GS85" s="56"/>
      <c r="GT85" s="56"/>
      <c r="GU85" s="56"/>
      <c r="GV85" s="56"/>
      <c r="GY85" s="61"/>
      <c r="GZ85"/>
      <c r="HB85" s="22"/>
      <c r="HC85" s="49"/>
      <c r="HD85" s="100"/>
      <c r="HE85" s="98"/>
      <c r="HF85" s="56"/>
      <c r="HG85" s="56"/>
      <c r="HH85" s="56"/>
      <c r="HK85" s="61"/>
      <c r="HL85"/>
      <c r="HW85" s="61"/>
      <c r="HX85"/>
      <c r="II85" s="61"/>
      <c r="IJ85"/>
      <c r="IU85" s="61"/>
      <c r="IV85"/>
      <c r="JA85"/>
      <c r="JB85"/>
      <c r="JC85"/>
    </row>
    <row r="86" spans="13:263" x14ac:dyDescent="0.25">
      <c r="M86" s="49">
        <v>432.50260114824744</v>
      </c>
      <c r="N86" s="49">
        <v>80</v>
      </c>
      <c r="O86" s="22">
        <f t="shared" si="201"/>
        <v>1.3333333333333333</v>
      </c>
      <c r="P86" s="100">
        <f t="shared" si="202"/>
        <v>35.829889913697912</v>
      </c>
      <c r="Q86" s="100">
        <f t="shared" si="203"/>
        <v>0.2877469935743483</v>
      </c>
      <c r="R86" s="100">
        <f t="shared" si="204"/>
        <v>0.37748786320885047</v>
      </c>
      <c r="S86" s="100">
        <f t="shared" si="205"/>
        <v>1.3500000000000003</v>
      </c>
      <c r="T86" s="100">
        <f t="shared" si="206"/>
        <v>36.033097718297455</v>
      </c>
      <c r="X86">
        <f t="shared" si="207"/>
        <v>0.12493873660829993</v>
      </c>
      <c r="Y86">
        <f t="shared" si="208"/>
        <v>1.5542454738109062</v>
      </c>
      <c r="Z86" s="61"/>
      <c r="AA86" s="49">
        <v>538.00023234195726</v>
      </c>
      <c r="AB86" s="49">
        <v>80</v>
      </c>
      <c r="AC86" s="22">
        <f t="shared" si="209"/>
        <v>1.3333333333333333</v>
      </c>
      <c r="AD86" s="100">
        <f t="shared" si="210"/>
        <v>50.322723070054934</v>
      </c>
      <c r="AE86" s="100">
        <f t="shared" si="211"/>
        <v>0.239659589342165</v>
      </c>
      <c r="AF86" s="100">
        <f t="shared" si="212"/>
        <v>0.36715639775098641</v>
      </c>
      <c r="AG86" s="100">
        <f t="shared" si="213"/>
        <v>1.3500000000000003</v>
      </c>
      <c r="AH86" s="100">
        <f t="shared" si="214"/>
        <v>63.137192048910237</v>
      </c>
      <c r="AI86" s="88"/>
      <c r="AJ86" s="72"/>
      <c r="AL86">
        <f t="shared" si="191"/>
        <v>0.12493873660829993</v>
      </c>
      <c r="AM86">
        <f t="shared" si="192"/>
        <v>1.7017641336753131</v>
      </c>
      <c r="AN86" s="61"/>
      <c r="AO86" s="49">
        <v>441.50254812401704</v>
      </c>
      <c r="AP86" s="49">
        <v>80</v>
      </c>
      <c r="AQ86" s="22">
        <f t="shared" si="215"/>
        <v>1.3333333333333333</v>
      </c>
      <c r="AR86" s="100">
        <f t="shared" si="216"/>
        <v>36.355611670291253</v>
      </c>
      <c r="AS86" s="100">
        <f t="shared" si="217"/>
        <v>0.21311658571194755</v>
      </c>
      <c r="AT86" s="100">
        <f t="shared" si="218"/>
        <v>0.29695230992149252</v>
      </c>
      <c r="AU86" s="100">
        <f t="shared" si="219"/>
        <v>1.3500000000000003</v>
      </c>
      <c r="AV86" s="100">
        <f t="shared" si="220"/>
        <v>32.119200332817968</v>
      </c>
      <c r="AY86" s="72"/>
      <c r="AZ86">
        <f t="shared" si="193"/>
        <v>0.12493873660829993</v>
      </c>
      <c r="BA86">
        <f t="shared" si="194"/>
        <v>1.5605714558922079</v>
      </c>
      <c r="BB86" s="61"/>
      <c r="BC86" s="49">
        <v>861.67105092372697</v>
      </c>
      <c r="BD86" s="49">
        <v>80</v>
      </c>
      <c r="BE86" s="22">
        <f t="shared" si="221"/>
        <v>1.3333333333333333</v>
      </c>
      <c r="BF86" s="100">
        <f t="shared" si="222"/>
        <v>82.377729533817103</v>
      </c>
      <c r="BG86" s="100">
        <f t="shared" si="223"/>
        <v>1.6609045375360036</v>
      </c>
      <c r="BH86" s="100">
        <f t="shared" si="224"/>
        <v>1.1608312819111664</v>
      </c>
      <c r="BI86" s="100">
        <f t="shared" si="225"/>
        <v>1.3500000000000003</v>
      </c>
      <c r="BJ86" s="100">
        <f t="shared" si="226"/>
        <v>63.161572129788738</v>
      </c>
      <c r="BK86" s="88"/>
      <c r="BL86" s="72"/>
      <c r="BN86">
        <f t="shared" si="195"/>
        <v>0.12493873660829993</v>
      </c>
      <c r="BO86">
        <f t="shared" si="196"/>
        <v>1.9158098179126657</v>
      </c>
      <c r="BP86" s="61"/>
      <c r="BQ86" s="49">
        <v>783.15403976484731</v>
      </c>
      <c r="BR86" s="49">
        <v>80</v>
      </c>
      <c r="BS86" s="22">
        <f t="shared" si="227"/>
        <v>1.3333333333333333</v>
      </c>
      <c r="BT86" s="100">
        <f t="shared" si="228"/>
        <v>76.086081780321322</v>
      </c>
      <c r="BU86" s="100">
        <f t="shared" si="229"/>
        <v>1.3519765761745195</v>
      </c>
      <c r="BV86" s="100">
        <f t="shared" si="230"/>
        <v>0.98071123024842444</v>
      </c>
      <c r="BW86" s="100">
        <f t="shared" si="231"/>
        <v>1.3500000000000003</v>
      </c>
      <c r="BX86" s="100">
        <f t="shared" si="232"/>
        <v>65.583646221005353</v>
      </c>
      <c r="BY86" s="88"/>
      <c r="BZ86" s="72"/>
      <c r="CB86">
        <f t="shared" si="197"/>
        <v>0.12493873660829993</v>
      </c>
      <c r="CC86">
        <f t="shared" si="198"/>
        <v>1.8813052197294122</v>
      </c>
      <c r="CD86" s="61"/>
      <c r="CE86" s="49">
        <v>1075.7815763434508</v>
      </c>
      <c r="CF86" s="49">
        <v>80</v>
      </c>
      <c r="CG86" s="22">
        <f t="shared" si="233"/>
        <v>1.3333333333333333</v>
      </c>
      <c r="CH86" s="100">
        <f t="shared" si="234"/>
        <v>102.32869555250174</v>
      </c>
      <c r="CI86" s="100">
        <f t="shared" si="235"/>
        <v>1.2246834165397493</v>
      </c>
      <c r="CJ86" s="100">
        <f t="shared" si="236"/>
        <v>1.105746517366035</v>
      </c>
      <c r="CK86" s="100">
        <f t="shared" si="237"/>
        <v>1.3500000000000003</v>
      </c>
      <c r="CL86" s="100">
        <f t="shared" si="238"/>
        <v>71.451936306661906</v>
      </c>
      <c r="CM86" s="88"/>
      <c r="CN86" s="72"/>
      <c r="CO86" s="52"/>
      <c r="CP86">
        <f t="shared" si="239"/>
        <v>0.12493873660829993</v>
      </c>
      <c r="CQ86">
        <f t="shared" si="240"/>
        <v>2.0099974379405916</v>
      </c>
      <c r="CR86" s="61"/>
      <c r="CS86"/>
      <c r="CU86"/>
      <c r="CV86"/>
      <c r="CW86"/>
      <c r="CX86"/>
      <c r="CY86" s="72"/>
      <c r="CZ86" s="52"/>
      <c r="DA86" s="88"/>
      <c r="DB86" s="72"/>
      <c r="DC86"/>
      <c r="DD86"/>
      <c r="DF86" s="65"/>
      <c r="DG86" s="49"/>
      <c r="DH86" s="49"/>
      <c r="DI86" s="49"/>
      <c r="DJ86" s="49"/>
      <c r="DK86" s="100"/>
      <c r="DL86" s="98"/>
      <c r="DQ86" s="52"/>
      <c r="DR86" s="49"/>
      <c r="DS86" s="49"/>
      <c r="DT86" s="61"/>
      <c r="DU86" s="49"/>
      <c r="EG86"/>
      <c r="EH86" s="61"/>
      <c r="EI86" s="49">
        <v>1001.4670488837863</v>
      </c>
      <c r="EJ86">
        <v>80</v>
      </c>
      <c r="EK86" s="22">
        <f t="shared" si="247"/>
        <v>1.3333333333333333</v>
      </c>
      <c r="EL86" s="100">
        <f t="shared" si="248"/>
        <v>124.96469289790197</v>
      </c>
      <c r="EM86" s="100">
        <f t="shared" si="249"/>
        <v>1.1035459814470336</v>
      </c>
      <c r="EN86" s="100">
        <f t="shared" si="250"/>
        <v>0.78926094019700144</v>
      </c>
      <c r="EO86" s="100">
        <f t="shared" si="251"/>
        <v>1.3500000000000003</v>
      </c>
      <c r="EP86" s="100">
        <f t="shared" si="252"/>
        <v>121.79132523739842</v>
      </c>
      <c r="ES86" s="72"/>
      <c r="ET86">
        <f t="shared" si="253"/>
        <v>0.12493873660829993</v>
      </c>
      <c r="EU86">
        <f t="shared" si="254"/>
        <v>2.0967873262434789</v>
      </c>
      <c r="EV86" s="61"/>
      <c r="EW86">
        <v>1267.1941445571788</v>
      </c>
      <c r="EX86">
        <v>80</v>
      </c>
      <c r="EY86" s="22">
        <f t="shared" si="255"/>
        <v>1.3333333333333333</v>
      </c>
      <c r="EZ86" s="100">
        <f t="shared" si="256"/>
        <v>157.53479587727082</v>
      </c>
      <c r="FA86" s="100">
        <f t="shared" si="257"/>
        <v>0.99084925610097818</v>
      </c>
      <c r="FB86" s="100">
        <f t="shared" si="258"/>
        <v>0.96595373183841382</v>
      </c>
      <c r="FC86" s="100">
        <f t="shared" si="259"/>
        <v>1.3500000000000003</v>
      </c>
      <c r="FD86" s="100">
        <f t="shared" si="260"/>
        <v>141.83158820658247</v>
      </c>
      <c r="FG86" s="72"/>
      <c r="FH86">
        <f t="shared" si="261"/>
        <v>0.12493873660829993</v>
      </c>
      <c r="FI86">
        <f t="shared" si="262"/>
        <v>2.1973764945602667</v>
      </c>
      <c r="FJ86" s="61"/>
      <c r="FK86">
        <v>1268.0462333842563</v>
      </c>
      <c r="FL86">
        <v>80</v>
      </c>
      <c r="FM86" s="22">
        <f t="shared" si="263"/>
        <v>1.3333333333333333</v>
      </c>
      <c r="FN86" s="100">
        <f t="shared" si="264"/>
        <v>158.01592979068093</v>
      </c>
      <c r="FO86" s="100">
        <f t="shared" si="265"/>
        <v>1.0650363041499862</v>
      </c>
      <c r="FP86" s="100">
        <f t="shared" si="266"/>
        <v>1.0642858434350468</v>
      </c>
      <c r="FQ86" s="100">
        <f t="shared" si="171"/>
        <v>1.3500000000000003</v>
      </c>
      <c r="FR86" s="100">
        <f t="shared" si="172"/>
        <v>146.05850283014018</v>
      </c>
      <c r="FU86" s="72"/>
      <c r="FV86">
        <f t="shared" si="267"/>
        <v>0.12493873660829993</v>
      </c>
      <c r="FW86">
        <f t="shared" si="268"/>
        <v>2.1987008709510145</v>
      </c>
      <c r="FX86" s="61"/>
      <c r="FY86" s="49">
        <v>1119.2882783269017</v>
      </c>
      <c r="FZ86">
        <v>80</v>
      </c>
      <c r="GA86" s="22">
        <f t="shared" si="269"/>
        <v>1.3333333333333333</v>
      </c>
      <c r="GB86" s="100">
        <f t="shared" si="270"/>
        <v>105.80193401732335</v>
      </c>
      <c r="GC86" s="100">
        <f t="shared" si="271"/>
        <v>0.99827615177590767</v>
      </c>
      <c r="GD86" s="100">
        <f t="shared" si="272"/>
        <v>1.0213991233100275</v>
      </c>
      <c r="GE86" s="100">
        <f t="shared" si="273"/>
        <v>1.3416666666666668</v>
      </c>
      <c r="GF86" s="100">
        <f t="shared" si="274"/>
        <v>79.351450512992514</v>
      </c>
      <c r="GI86" s="22"/>
      <c r="GJ86">
        <f t="shared" si="275"/>
        <v>0.12493873660829993</v>
      </c>
      <c r="GK86">
        <f t="shared" si="276"/>
        <v>2.0244936065023293</v>
      </c>
      <c r="GL86" s="61"/>
      <c r="GM86" s="12"/>
      <c r="GN86" s="12"/>
      <c r="GO86" s="57"/>
      <c r="GP86" s="56"/>
      <c r="GQ86" s="56"/>
      <c r="GR86" s="56"/>
      <c r="GS86" s="56"/>
      <c r="GT86" s="56"/>
      <c r="GU86" s="56"/>
      <c r="GV86" s="56"/>
      <c r="GW86" s="12"/>
      <c r="GX86" s="12"/>
      <c r="GY86" s="61"/>
      <c r="GZ86" s="12"/>
      <c r="HA86" s="12"/>
      <c r="HB86" s="57"/>
      <c r="HC86" s="56"/>
      <c r="HD86" s="56"/>
      <c r="HE86" s="56"/>
      <c r="HF86" s="56"/>
      <c r="HG86" s="56"/>
      <c r="HH86" s="56"/>
      <c r="HI86" s="12"/>
      <c r="HJ86" s="12"/>
      <c r="HK86" s="61"/>
      <c r="HL86"/>
      <c r="HW86" s="61"/>
      <c r="HX86"/>
      <c r="II86" s="61"/>
      <c r="IJ86"/>
      <c r="IU86" s="61"/>
      <c r="IV86"/>
      <c r="JA86"/>
      <c r="JB86"/>
      <c r="JC86"/>
    </row>
    <row r="87" spans="13:263" x14ac:dyDescent="0.25">
      <c r="M87" s="49">
        <v>440.00113636216895</v>
      </c>
      <c r="N87" s="49">
        <v>81</v>
      </c>
      <c r="O87" s="22">
        <f t="shared" si="201"/>
        <v>1.35</v>
      </c>
      <c r="P87" s="100">
        <f t="shared" si="202"/>
        <v>36.45109240014655</v>
      </c>
      <c r="Q87" s="100">
        <f t="shared" si="203"/>
        <v>0.29134383099402772</v>
      </c>
      <c r="R87" s="100">
        <f t="shared" si="204"/>
        <v>0.37836918859761492</v>
      </c>
      <c r="S87" s="100">
        <f t="shared" si="205"/>
        <v>1.3666666666666665</v>
      </c>
      <c r="T87" s="100">
        <f t="shared" si="206"/>
        <v>34.802258891894674</v>
      </c>
      <c r="X87">
        <f t="shared" si="207"/>
        <v>0.13033376849500614</v>
      </c>
      <c r="Y87">
        <f t="shared" si="208"/>
        <v>1.5617105481888802</v>
      </c>
      <c r="Z87" s="61"/>
      <c r="AA87" s="49">
        <v>548.00022810214227</v>
      </c>
      <c r="AB87" s="49">
        <v>81</v>
      </c>
      <c r="AC87" s="22">
        <f t="shared" si="209"/>
        <v>1.35</v>
      </c>
      <c r="AD87" s="100">
        <f t="shared" si="210"/>
        <v>51.25808886934265</v>
      </c>
      <c r="AE87" s="100">
        <f t="shared" si="211"/>
        <v>0.24265533420894209</v>
      </c>
      <c r="AF87" s="100">
        <f t="shared" si="212"/>
        <v>0.36830391080381164</v>
      </c>
      <c r="AG87" s="100">
        <f t="shared" si="213"/>
        <v>1.3666666666666665</v>
      </c>
      <c r="AH87" s="100">
        <f t="shared" si="214"/>
        <v>63.137192976886439</v>
      </c>
      <c r="AI87" s="88"/>
      <c r="AJ87" s="72"/>
      <c r="AL87">
        <f t="shared" si="191"/>
        <v>0.13033376849500614</v>
      </c>
      <c r="AM87">
        <f t="shared" si="192"/>
        <v>1.7097624097106632</v>
      </c>
      <c r="AN87" s="61"/>
      <c r="AO87" s="49">
        <v>447.50251395941899</v>
      </c>
      <c r="AP87" s="49">
        <v>81</v>
      </c>
      <c r="AQ87" s="22">
        <f t="shared" si="215"/>
        <v>1.35</v>
      </c>
      <c r="AR87" s="100">
        <f t="shared" si="216"/>
        <v>36.849680003245957</v>
      </c>
      <c r="AS87" s="100">
        <f t="shared" si="217"/>
        <v>0.2157805430333469</v>
      </c>
      <c r="AT87" s="100">
        <f t="shared" si="218"/>
        <v>0.29747670096610412</v>
      </c>
      <c r="AU87" s="100">
        <f t="shared" si="219"/>
        <v>1.3666666666666665</v>
      </c>
      <c r="AV87" s="100">
        <f t="shared" si="220"/>
        <v>35.824641859260268</v>
      </c>
      <c r="AY87" s="72"/>
      <c r="AZ87">
        <f t="shared" si="193"/>
        <v>0.13033376849500614</v>
      </c>
      <c r="BA87">
        <f t="shared" si="194"/>
        <v>1.5664337208673114</v>
      </c>
      <c r="BB87" s="61"/>
      <c r="BC87" s="49">
        <v>873.66183389226751</v>
      </c>
      <c r="BD87" s="49">
        <v>81</v>
      </c>
      <c r="BE87" s="22">
        <f t="shared" si="221"/>
        <v>1.35</v>
      </c>
      <c r="BF87" s="100">
        <f t="shared" si="222"/>
        <v>83.524075897922316</v>
      </c>
      <c r="BG87" s="100">
        <f t="shared" si="223"/>
        <v>1.6816658442552039</v>
      </c>
      <c r="BH87" s="100">
        <f t="shared" si="224"/>
        <v>1.1723724566169182</v>
      </c>
      <c r="BI87" s="100">
        <f t="shared" si="225"/>
        <v>1.3666666666666665</v>
      </c>
      <c r="BJ87" s="100">
        <f t="shared" si="226"/>
        <v>61.728425340435756</v>
      </c>
      <c r="BK87" s="88"/>
      <c r="BL87" s="72"/>
      <c r="BN87">
        <f t="shared" si="195"/>
        <v>0.13033376849500614</v>
      </c>
      <c r="BO87">
        <f t="shared" si="196"/>
        <v>1.9218116793457487</v>
      </c>
      <c r="BP87" s="61"/>
      <c r="BQ87" s="11">
        <v>794.16528506350619</v>
      </c>
      <c r="BR87" s="11">
        <v>81</v>
      </c>
      <c r="BS87" s="22">
        <f t="shared" si="227"/>
        <v>1.35</v>
      </c>
      <c r="BT87" s="100">
        <f t="shared" si="228"/>
        <v>77.155861756874202</v>
      </c>
      <c r="BU87" s="100">
        <f t="shared" si="229"/>
        <v>1.3688762833767012</v>
      </c>
      <c r="BV87" s="100">
        <f t="shared" si="230"/>
        <v>0.98997565975408996</v>
      </c>
      <c r="BW87" s="100">
        <f t="shared" si="231"/>
        <v>1.3666666666666665</v>
      </c>
      <c r="BX87" s="100">
        <f t="shared" si="232"/>
        <v>65.525125272318064</v>
      </c>
      <c r="BY87" s="88"/>
      <c r="BZ87" s="72"/>
      <c r="CB87" s="10">
        <f t="shared" si="197"/>
        <v>0.13033376849500614</v>
      </c>
      <c r="CC87" s="10">
        <f t="shared" si="198"/>
        <v>1.8873689262767956</v>
      </c>
      <c r="CD87" s="61"/>
      <c r="CE87" s="49">
        <v>1089.3293808577826</v>
      </c>
      <c r="CF87" s="49">
        <v>81</v>
      </c>
      <c r="CG87" s="22">
        <f t="shared" si="233"/>
        <v>1.35</v>
      </c>
      <c r="CH87" s="100">
        <f t="shared" si="234"/>
        <v>103.61736715093528</v>
      </c>
      <c r="CI87" s="100">
        <f t="shared" si="235"/>
        <v>1.2399919592464963</v>
      </c>
      <c r="CJ87" s="100">
        <f t="shared" si="236"/>
        <v>1.1160231621016514</v>
      </c>
      <c r="CK87" s="100">
        <f t="shared" si="237"/>
        <v>1.3666666666666665</v>
      </c>
      <c r="CL87" s="100">
        <f t="shared" si="238"/>
        <v>79.84176465135647</v>
      </c>
      <c r="CM87" s="88"/>
      <c r="CN87" s="72"/>
      <c r="CO87" s="52"/>
      <c r="CP87">
        <f t="shared" si="239"/>
        <v>0.13033376849500614</v>
      </c>
      <c r="CQ87">
        <f t="shared" si="240"/>
        <v>2.0154325529545063</v>
      </c>
      <c r="CR87" s="61"/>
      <c r="CS87"/>
      <c r="CU87"/>
      <c r="CV87"/>
      <c r="CW87"/>
      <c r="CX87"/>
      <c r="CY87" s="72"/>
      <c r="CZ87" s="52"/>
      <c r="DA87" s="88"/>
      <c r="DB87" s="72"/>
      <c r="DC87"/>
      <c r="DD87"/>
      <c r="DF87" s="61"/>
      <c r="DG87"/>
      <c r="DH87" s="49"/>
      <c r="DI87" s="49"/>
      <c r="DJ87" s="49"/>
      <c r="DK87" s="100"/>
      <c r="DL87" s="98"/>
      <c r="DQ87" s="52"/>
      <c r="DT87" s="61"/>
      <c r="DU87"/>
      <c r="EG87"/>
      <c r="EH87" s="61"/>
      <c r="EI87" s="49">
        <v>1017.9731086821498</v>
      </c>
      <c r="EJ87">
        <v>81</v>
      </c>
      <c r="EK87" s="22">
        <f t="shared" si="247"/>
        <v>1.35</v>
      </c>
      <c r="EL87" s="100">
        <f t="shared" si="248"/>
        <v>127.02434597980408</v>
      </c>
      <c r="EM87" s="100">
        <f t="shared" si="249"/>
        <v>1.1173403062151217</v>
      </c>
      <c r="EN87" s="100">
        <f t="shared" si="250"/>
        <v>0.79930475818886793</v>
      </c>
      <c r="EO87" s="100">
        <f t="shared" si="251"/>
        <v>1.3666666666666665</v>
      </c>
      <c r="EP87" s="100">
        <f t="shared" si="252"/>
        <v>123.8268144514639</v>
      </c>
      <c r="ES87" s="72"/>
      <c r="ET87">
        <f t="shared" si="253"/>
        <v>0.13033376849500614</v>
      </c>
      <c r="EU87">
        <f t="shared" si="254"/>
        <v>2.1038869675020866</v>
      </c>
      <c r="EV87" s="61"/>
      <c r="EW87">
        <v>1285.1774196584688</v>
      </c>
      <c r="EX87">
        <v>81</v>
      </c>
      <c r="EY87" s="22">
        <f t="shared" si="255"/>
        <v>1.35</v>
      </c>
      <c r="EZ87" s="100">
        <f t="shared" si="256"/>
        <v>159.77043718326544</v>
      </c>
      <c r="FA87" s="100">
        <f t="shared" si="257"/>
        <v>1.0032348718022406</v>
      </c>
      <c r="FB87" s="100">
        <f t="shared" si="258"/>
        <v>0.97645641750588452</v>
      </c>
      <c r="FC87" s="100">
        <f t="shared" si="259"/>
        <v>1.3666666666666665</v>
      </c>
      <c r="FD87" s="100">
        <f t="shared" si="260"/>
        <v>149.60780469198906</v>
      </c>
      <c r="FG87" s="72"/>
      <c r="FH87">
        <f t="shared" si="261"/>
        <v>0.13033376849500614</v>
      </c>
      <c r="FI87">
        <f t="shared" si="262"/>
        <v>2.2034964235641992</v>
      </c>
      <c r="FJ87" s="61"/>
      <c r="FK87">
        <v>1288.0908353062682</v>
      </c>
      <c r="FL87">
        <v>81</v>
      </c>
      <c r="FM87" s="22">
        <f t="shared" si="263"/>
        <v>1.35</v>
      </c>
      <c r="FN87" s="100">
        <f t="shared" si="264"/>
        <v>160.51376175185277</v>
      </c>
      <c r="FO87" s="100">
        <f t="shared" si="265"/>
        <v>1.0783492579518612</v>
      </c>
      <c r="FP87" s="100">
        <f t="shared" si="266"/>
        <v>1.0773343376505948</v>
      </c>
      <c r="FQ87" s="100">
        <f t="shared" si="171"/>
        <v>1.3666666666666665</v>
      </c>
      <c r="FR87" s="100">
        <f t="shared" si="172"/>
        <v>145.98241605806004</v>
      </c>
      <c r="FU87" s="72"/>
      <c r="FV87">
        <f t="shared" si="267"/>
        <v>0.13033376849500614</v>
      </c>
      <c r="FW87">
        <f t="shared" si="268"/>
        <v>2.2055122728572618</v>
      </c>
      <c r="FX87" s="61"/>
      <c r="FY87" s="49">
        <v>1138.7564489389292</v>
      </c>
      <c r="FZ87">
        <v>81</v>
      </c>
      <c r="GA87" s="22">
        <f t="shared" si="269"/>
        <v>1.35</v>
      </c>
      <c r="GB87" s="100">
        <f t="shared" si="270"/>
        <v>107.64218388182711</v>
      </c>
      <c r="GC87" s="100">
        <f t="shared" si="271"/>
        <v>1.0107546036731065</v>
      </c>
      <c r="GD87" s="100">
        <f t="shared" si="272"/>
        <v>1.0341596282518286</v>
      </c>
      <c r="GE87" s="100">
        <f t="shared" si="273"/>
        <v>1.35</v>
      </c>
      <c r="GF87" s="100">
        <f t="shared" si="274"/>
        <v>79.734951023575633</v>
      </c>
      <c r="GI87" s="22"/>
      <c r="GJ87">
        <f t="shared" si="275"/>
        <v>0.13033376849500614</v>
      </c>
      <c r="GK87">
        <f t="shared" si="276"/>
        <v>2.0319825002976382</v>
      </c>
      <c r="GL87" s="61"/>
      <c r="GM87" s="12"/>
      <c r="GN87" s="12"/>
      <c r="GO87" s="57"/>
      <c r="GP87" s="56"/>
      <c r="GQ87" s="56"/>
      <c r="GR87" s="56"/>
      <c r="GS87" s="56"/>
      <c r="GT87" s="56"/>
      <c r="GU87" s="56"/>
      <c r="GV87" s="56"/>
      <c r="GW87" s="12"/>
      <c r="GX87" s="12"/>
      <c r="GY87" s="61"/>
      <c r="GZ87" s="12"/>
      <c r="HA87" s="12"/>
      <c r="HB87" s="57"/>
      <c r="HC87" s="56"/>
      <c r="HD87" s="56"/>
      <c r="HE87" s="56"/>
      <c r="HF87" s="56"/>
      <c r="HG87" s="56"/>
      <c r="HH87" s="56"/>
      <c r="HI87" s="12"/>
      <c r="HJ87" s="12"/>
      <c r="HK87" s="61"/>
      <c r="HL87"/>
      <c r="HW87" s="61"/>
      <c r="HX87"/>
      <c r="II87" s="61"/>
      <c r="IJ87"/>
      <c r="IU87" s="61"/>
      <c r="IV87"/>
      <c r="JA87"/>
      <c r="JB87"/>
      <c r="JC87"/>
    </row>
    <row r="88" spans="13:263" x14ac:dyDescent="0.25">
      <c r="M88" s="49">
        <v>447.0011185668331</v>
      </c>
      <c r="N88" s="49">
        <v>82</v>
      </c>
      <c r="O88" s="22">
        <f t="shared" si="201"/>
        <v>1.3666666666666667</v>
      </c>
      <c r="P88" s="100">
        <f t="shared" si="202"/>
        <v>37.030993170974497</v>
      </c>
      <c r="Q88" s="100">
        <f t="shared" si="203"/>
        <v>0.29494066841370703</v>
      </c>
      <c r="R88" s="100">
        <f t="shared" si="204"/>
        <v>0.37919191755225357</v>
      </c>
      <c r="S88" s="100">
        <f t="shared" si="205"/>
        <v>1.3833333333333335</v>
      </c>
      <c r="T88" s="100">
        <f t="shared" si="206"/>
        <v>36.03669502654418</v>
      </c>
      <c r="X88">
        <f t="shared" si="207"/>
        <v>0.13566260200007307</v>
      </c>
      <c r="Y88">
        <f t="shared" si="208"/>
        <v>1.5685653599805698</v>
      </c>
      <c r="Z88" s="61"/>
      <c r="AA88" s="49">
        <v>560.5002230151207</v>
      </c>
      <c r="AB88" s="49">
        <v>82</v>
      </c>
      <c r="AC88" s="22">
        <f t="shared" si="209"/>
        <v>1.3666666666666667</v>
      </c>
      <c r="AD88" s="100">
        <f t="shared" si="210"/>
        <v>52.427296138351949</v>
      </c>
      <c r="AE88" s="100">
        <f t="shared" si="211"/>
        <v>0.24565107907571915</v>
      </c>
      <c r="AF88" s="100">
        <f t="shared" si="212"/>
        <v>0.36973830214425618</v>
      </c>
      <c r="AG88" s="100">
        <f t="shared" si="213"/>
        <v>1.3833333333333335</v>
      </c>
      <c r="AH88" s="100">
        <f t="shared" si="214"/>
        <v>60.331096515214924</v>
      </c>
      <c r="AI88" s="88"/>
      <c r="AJ88" s="72"/>
      <c r="AL88">
        <f t="shared" si="191"/>
        <v>0.13566260200007307</v>
      </c>
      <c r="AM88">
        <f t="shared" si="192"/>
        <v>1.7195574601841839</v>
      </c>
      <c r="AN88" s="61"/>
      <c r="AO88" s="49">
        <v>454.5044004187418</v>
      </c>
      <c r="AP88" s="49">
        <v>82</v>
      </c>
      <c r="AQ88" s="22">
        <f t="shared" si="215"/>
        <v>1.3666666666666667</v>
      </c>
      <c r="AR88" s="100">
        <f t="shared" si="216"/>
        <v>37.426251681385189</v>
      </c>
      <c r="AS88" s="100">
        <f t="shared" si="217"/>
        <v>0.21844450035474625</v>
      </c>
      <c r="AT88" s="100">
        <f t="shared" si="218"/>
        <v>0.29808865887642944</v>
      </c>
      <c r="AU88" s="100">
        <f t="shared" si="219"/>
        <v>1.3833333333333335</v>
      </c>
      <c r="AV88" s="100">
        <f t="shared" si="220"/>
        <v>37.060907982010242</v>
      </c>
      <c r="AY88" s="72"/>
      <c r="AZ88">
        <f t="shared" si="193"/>
        <v>0.13566260200007307</v>
      </c>
      <c r="BA88">
        <f t="shared" si="194"/>
        <v>1.5731763337773759</v>
      </c>
      <c r="BB88" s="61"/>
      <c r="BC88" s="49">
        <v>883.69338573964671</v>
      </c>
      <c r="BD88" s="49">
        <v>82</v>
      </c>
      <c r="BE88" s="22">
        <f t="shared" si="221"/>
        <v>1.3666666666666667</v>
      </c>
      <c r="BF88" s="100">
        <f t="shared" si="222"/>
        <v>84.483115271476734</v>
      </c>
      <c r="BG88" s="100">
        <f t="shared" si="223"/>
        <v>1.7024271509744038</v>
      </c>
      <c r="BH88" s="100">
        <f t="shared" si="224"/>
        <v>1.182027863836294</v>
      </c>
      <c r="BI88" s="100">
        <f t="shared" si="225"/>
        <v>1.3833333333333335</v>
      </c>
      <c r="BJ88" s="100">
        <f t="shared" si="226"/>
        <v>64.537954068074811</v>
      </c>
      <c r="BK88" s="88"/>
      <c r="BL88" s="72"/>
      <c r="BN88">
        <f t="shared" si="195"/>
        <v>0.13566260200007307</v>
      </c>
      <c r="BO88">
        <f t="shared" si="196"/>
        <v>1.9267699198709289</v>
      </c>
      <c r="BP88" s="61"/>
      <c r="BQ88" s="49">
        <v>805.65578878327437</v>
      </c>
      <c r="BR88" s="49">
        <v>82</v>
      </c>
      <c r="BS88" s="22">
        <f t="shared" si="227"/>
        <v>1.3666666666666667</v>
      </c>
      <c r="BT88" s="100">
        <f t="shared" si="228"/>
        <v>78.272203321021507</v>
      </c>
      <c r="BU88" s="100">
        <f t="shared" si="229"/>
        <v>1.3857759905788827</v>
      </c>
      <c r="BV88" s="100">
        <f t="shared" si="230"/>
        <v>0.99964331848015098</v>
      </c>
      <c r="BW88" s="100">
        <f t="shared" si="231"/>
        <v>1.3833333333333335</v>
      </c>
      <c r="BX88" s="100">
        <f t="shared" si="232"/>
        <v>65.584249059667115</v>
      </c>
      <c r="BY88" s="88"/>
      <c r="BZ88" s="72"/>
      <c r="CB88">
        <f t="shared" si="197"/>
        <v>0.13566260200007307</v>
      </c>
      <c r="CC88">
        <f t="shared" si="198"/>
        <v>1.8936075591513435</v>
      </c>
      <c r="CD88" s="61"/>
      <c r="CE88" s="49">
        <v>1100.8207165565154</v>
      </c>
      <c r="CF88" s="49">
        <v>82</v>
      </c>
      <c r="CG88" s="22">
        <f t="shared" si="233"/>
        <v>1.3666666666666667</v>
      </c>
      <c r="CH88" s="100">
        <f t="shared" si="234"/>
        <v>104.71042676272381</v>
      </c>
      <c r="CI88" s="100">
        <f t="shared" si="235"/>
        <v>1.2553005019532431</v>
      </c>
      <c r="CJ88" s="100">
        <f t="shared" si="236"/>
        <v>1.1247398788500114</v>
      </c>
      <c r="CK88" s="100">
        <f t="shared" si="237"/>
        <v>1.375</v>
      </c>
      <c r="CL88" s="100">
        <f t="shared" si="238"/>
        <v>76.617385436139372</v>
      </c>
      <c r="CM88" s="88"/>
      <c r="CN88" s="72"/>
      <c r="CO88"/>
      <c r="CP88">
        <f t="shared" si="239"/>
        <v>0.13566260200007307</v>
      </c>
      <c r="CQ88">
        <f t="shared" si="240"/>
        <v>2.019989929625841</v>
      </c>
      <c r="CR88" s="61"/>
      <c r="CS88"/>
      <c r="CU88"/>
      <c r="CV88"/>
      <c r="CW88"/>
      <c r="CX88"/>
      <c r="CY88" s="72"/>
      <c r="CZ88" s="52"/>
      <c r="DA88" s="88"/>
      <c r="DB88" s="72"/>
      <c r="DC88" s="52"/>
      <c r="DD88"/>
      <c r="DF88" s="61"/>
      <c r="DG88"/>
      <c r="DH88" s="49"/>
      <c r="DI88" s="49"/>
      <c r="DJ88" s="49"/>
      <c r="DK88" s="100"/>
      <c r="DL88" s="98"/>
      <c r="DT88" s="61"/>
      <c r="DU88"/>
      <c r="EG88"/>
      <c r="EH88" s="61"/>
      <c r="EI88" s="49">
        <v>1034.0015715655368</v>
      </c>
      <c r="EJ88">
        <v>82</v>
      </c>
      <c r="EK88" s="22">
        <f t="shared" si="247"/>
        <v>1.3666666666666667</v>
      </c>
      <c r="EL88" s="100">
        <f t="shared" si="248"/>
        <v>129.0244037391486</v>
      </c>
      <c r="EM88" s="100">
        <f t="shared" si="249"/>
        <v>1.1311346309832098</v>
      </c>
      <c r="EN88" s="100">
        <f t="shared" si="250"/>
        <v>0.80905796191263502</v>
      </c>
      <c r="EO88" s="100">
        <f t="shared" si="251"/>
        <v>1.3833333333333335</v>
      </c>
      <c r="EP88" s="100">
        <f t="shared" si="252"/>
        <v>131.14089432388897</v>
      </c>
      <c r="ES88" s="72"/>
      <c r="ET88">
        <f t="shared" si="253"/>
        <v>0.13566260200007307</v>
      </c>
      <c r="EU88">
        <f t="shared" si="254"/>
        <v>2.1106718607402777</v>
      </c>
      <c r="EV88" s="61"/>
      <c r="EW88">
        <v>1305.2234483030099</v>
      </c>
      <c r="EX88">
        <v>82</v>
      </c>
      <c r="EY88" s="22">
        <f t="shared" si="255"/>
        <v>1.3666666666666667</v>
      </c>
      <c r="EZ88" s="100">
        <f t="shared" si="256"/>
        <v>162.26251548415692</v>
      </c>
      <c r="FA88" s="100">
        <f t="shared" si="257"/>
        <v>1.0156204875035029</v>
      </c>
      <c r="FB88" s="100">
        <f t="shared" si="258"/>
        <v>0.98816380320447861</v>
      </c>
      <c r="FC88" s="100">
        <f t="shared" si="259"/>
        <v>1.3833333333333335</v>
      </c>
      <c r="FD88" s="100">
        <f t="shared" si="260"/>
        <v>145.63851256547105</v>
      </c>
      <c r="FG88" s="72"/>
      <c r="FH88">
        <f t="shared" si="261"/>
        <v>0.13566260200007307</v>
      </c>
      <c r="FI88">
        <f t="shared" si="262"/>
        <v>2.2102182043696823</v>
      </c>
      <c r="FJ88" s="61"/>
      <c r="FK88">
        <v>1307.1159091679667</v>
      </c>
      <c r="FL88">
        <v>82</v>
      </c>
      <c r="FM88" s="22">
        <f t="shared" si="263"/>
        <v>1.3666666666666667</v>
      </c>
      <c r="FN88" s="100">
        <f t="shared" si="264"/>
        <v>162.88454655168562</v>
      </c>
      <c r="FO88" s="100">
        <f t="shared" si="265"/>
        <v>1.091662211753736</v>
      </c>
      <c r="FP88" s="100">
        <f t="shared" si="266"/>
        <v>1.0897191466480802</v>
      </c>
      <c r="FQ88" s="100">
        <f t="shared" ref="FQ88:FQ103" si="277">AVERAGE(FM88:FM90)</f>
        <v>1.3833333333333335</v>
      </c>
      <c r="FR88" s="100">
        <f t="shared" ref="FR88:FR103" si="278">(FN90-FN88)/(FM90-FM88)</f>
        <v>138.43478180200512</v>
      </c>
      <c r="FU88" s="72"/>
      <c r="FV88">
        <f t="shared" si="267"/>
        <v>0.13566260200007307</v>
      </c>
      <c r="FW88">
        <f t="shared" si="268"/>
        <v>2.2118798831686433</v>
      </c>
      <c r="FX88" s="61"/>
      <c r="FY88" s="49"/>
      <c r="GB88" s="22"/>
      <c r="GC88" s="22"/>
      <c r="GD88" s="22"/>
      <c r="GJ88" s="49"/>
      <c r="GL88" s="61"/>
      <c r="GM88" s="12"/>
      <c r="GN88" s="12"/>
      <c r="GO88" s="57"/>
      <c r="GP88" s="56"/>
      <c r="GQ88" s="56"/>
      <c r="GR88" s="56"/>
      <c r="GS88" s="56"/>
      <c r="GT88" s="12"/>
      <c r="GU88" s="12"/>
      <c r="GV88" s="12"/>
      <c r="GW88" s="12"/>
      <c r="GX88" s="12"/>
      <c r="GY88" s="61"/>
      <c r="GZ88" s="12"/>
      <c r="HA88" s="12"/>
      <c r="HB88" s="57"/>
      <c r="HC88" s="56"/>
      <c r="HD88" s="56"/>
      <c r="HE88" s="56"/>
      <c r="HF88" s="56"/>
      <c r="HG88" s="12"/>
      <c r="HH88" s="12"/>
      <c r="HI88" s="12"/>
      <c r="HJ88" s="12"/>
      <c r="HK88" s="61"/>
      <c r="HL88"/>
      <c r="HW88" s="61"/>
      <c r="HX88"/>
      <c r="II88" s="61"/>
      <c r="IJ88"/>
      <c r="IU88" s="61"/>
      <c r="IV88"/>
      <c r="JA88"/>
      <c r="JB88"/>
      <c r="JC88"/>
    </row>
    <row r="89" spans="13:263" x14ac:dyDescent="0.25">
      <c r="M89" s="49">
        <v>454.00440526497096</v>
      </c>
      <c r="N89" s="49">
        <v>83</v>
      </c>
      <c r="O89" s="22">
        <f t="shared" si="201"/>
        <v>1.3833333333333333</v>
      </c>
      <c r="P89" s="100">
        <f t="shared" si="202"/>
        <v>37.611167696543035</v>
      </c>
      <c r="Q89" s="100">
        <f t="shared" si="203"/>
        <v>0.2985375058333864</v>
      </c>
      <c r="R89" s="100">
        <f t="shared" si="204"/>
        <v>0.38001503489394528</v>
      </c>
      <c r="S89" s="100">
        <f t="shared" si="205"/>
        <v>1.4000000000000001</v>
      </c>
      <c r="T89" s="100">
        <f t="shared" si="206"/>
        <v>37.279079880622021</v>
      </c>
      <c r="X89">
        <f t="shared" si="207"/>
        <v>0.14092684199243027</v>
      </c>
      <c r="Y89">
        <f t="shared" si="208"/>
        <v>1.5753168169717975</v>
      </c>
      <c r="Z89" s="61"/>
      <c r="AA89" s="49">
        <v>570.50021910600526</v>
      </c>
      <c r="AB89" s="49">
        <v>83</v>
      </c>
      <c r="AC89" s="22">
        <f t="shared" si="209"/>
        <v>1.3833333333333333</v>
      </c>
      <c r="AD89" s="100">
        <f t="shared" si="210"/>
        <v>53.362661968572191</v>
      </c>
      <c r="AE89" s="100">
        <f t="shared" si="211"/>
        <v>0.24864682394249618</v>
      </c>
      <c r="AF89" s="100">
        <f t="shared" si="212"/>
        <v>0.37088581523502961</v>
      </c>
      <c r="AG89" s="100">
        <f t="shared" si="213"/>
        <v>1.4000000000000001</v>
      </c>
      <c r="AH89" s="100">
        <f t="shared" si="214"/>
        <v>57.524406212687289</v>
      </c>
      <c r="AI89" s="88"/>
      <c r="AJ89" s="72"/>
      <c r="AL89">
        <f t="shared" si="191"/>
        <v>0.14092684199243027</v>
      </c>
      <c r="AM89">
        <f t="shared" si="192"/>
        <v>1.7272374860026876</v>
      </c>
      <c r="AN89" s="61"/>
      <c r="AO89" s="49">
        <v>462.0043289840475</v>
      </c>
      <c r="AP89" s="49">
        <v>83</v>
      </c>
      <c r="AQ89" s="22">
        <f t="shared" si="215"/>
        <v>1.3833333333333333</v>
      </c>
      <c r="AR89" s="100">
        <f t="shared" si="216"/>
        <v>38.043834731887962</v>
      </c>
      <c r="AS89" s="100">
        <f t="shared" si="217"/>
        <v>0.22110845767614559</v>
      </c>
      <c r="AT89" s="100">
        <f t="shared" si="218"/>
        <v>0.29874414517131254</v>
      </c>
      <c r="AU89" s="100">
        <f t="shared" si="219"/>
        <v>1.4000000000000001</v>
      </c>
      <c r="AV89" s="100">
        <f t="shared" si="220"/>
        <v>35.81983268092894</v>
      </c>
      <c r="AY89" s="72"/>
      <c r="AZ89">
        <f t="shared" si="193"/>
        <v>0.14092684199243027</v>
      </c>
      <c r="BA89">
        <f t="shared" si="194"/>
        <v>1.5802842863663566</v>
      </c>
      <c r="BB89" s="61"/>
      <c r="BC89" s="49">
        <v>895.18447819429934</v>
      </c>
      <c r="BD89" s="49">
        <v>83</v>
      </c>
      <c r="BE89" s="22">
        <f t="shared" si="221"/>
        <v>1.3833333333333333</v>
      </c>
      <c r="BF89" s="100">
        <f t="shared" si="222"/>
        <v>85.581690075936834</v>
      </c>
      <c r="BG89" s="100">
        <f t="shared" si="223"/>
        <v>1.7231884576936038</v>
      </c>
      <c r="BH89" s="100">
        <f t="shared" si="224"/>
        <v>1.1930880845013698</v>
      </c>
      <c r="BI89" s="100">
        <f t="shared" si="225"/>
        <v>1.4000000000000001</v>
      </c>
      <c r="BJ89" s="100">
        <f t="shared" si="226"/>
        <v>69.007045471732553</v>
      </c>
      <c r="BK89" s="88"/>
      <c r="BL89" s="72"/>
      <c r="BN89">
        <f t="shared" si="195"/>
        <v>0.14092684199243027</v>
      </c>
      <c r="BO89">
        <f t="shared" si="196"/>
        <v>1.9323808587242852</v>
      </c>
      <c r="BP89" s="61"/>
      <c r="BQ89" s="49">
        <v>816.64695554443847</v>
      </c>
      <c r="BR89" s="49">
        <v>83</v>
      </c>
      <c r="BS89" s="22">
        <f t="shared" si="227"/>
        <v>1.3833333333333333</v>
      </c>
      <c r="BT89" s="100">
        <f t="shared" si="228"/>
        <v>79.340032599284797</v>
      </c>
      <c r="BU89" s="100">
        <f t="shared" si="229"/>
        <v>1.4026756977810642</v>
      </c>
      <c r="BV89" s="100">
        <f t="shared" si="230"/>
        <v>1.0088908546926283</v>
      </c>
      <c r="BW89" s="100">
        <f t="shared" si="231"/>
        <v>1.4000000000000001</v>
      </c>
      <c r="BX89" s="100">
        <f t="shared" si="232"/>
        <v>64.015740042332766</v>
      </c>
      <c r="BY89" s="88"/>
      <c r="BZ89" s="72"/>
      <c r="CB89">
        <f t="shared" si="197"/>
        <v>0.14092684199243027</v>
      </c>
      <c r="CC89">
        <f t="shared" si="198"/>
        <v>1.8994923745813708</v>
      </c>
      <c r="CD89" s="61"/>
      <c r="CE89" s="49">
        <v>1117.3085965837729</v>
      </c>
      <c r="CF89" s="49">
        <v>83</v>
      </c>
      <c r="CG89" s="22">
        <f t="shared" si="233"/>
        <v>1.3833333333333333</v>
      </c>
      <c r="CH89" s="100">
        <f t="shared" si="234"/>
        <v>106.27875930598049</v>
      </c>
      <c r="CI89" s="100">
        <f t="shared" si="235"/>
        <v>1.27060904465999</v>
      </c>
      <c r="CJ89" s="100">
        <f t="shared" si="236"/>
        <v>1.1372467086691413</v>
      </c>
      <c r="CK89" s="100">
        <f t="shared" si="237"/>
        <v>1.3833333333333333</v>
      </c>
      <c r="CL89" s="100">
        <f t="shared" si="238"/>
        <v>76.828018775407585</v>
      </c>
      <c r="CM89" s="88"/>
      <c r="CN89" s="72"/>
      <c r="CO89"/>
      <c r="CP89">
        <f t="shared" si="239"/>
        <v>0.14092684199243027</v>
      </c>
      <c r="CQ89">
        <f t="shared" si="240"/>
        <v>2.0264464758312819</v>
      </c>
      <c r="CR89" s="61"/>
      <c r="CS89"/>
      <c r="CU89"/>
      <c r="CV89"/>
      <c r="CW89"/>
      <c r="CX89"/>
      <c r="CY89" s="72"/>
      <c r="CZ89" s="52"/>
      <c r="DA89" s="88"/>
      <c r="DB89" s="72"/>
      <c r="DC89" s="52"/>
      <c r="DD89"/>
      <c r="DF89" s="61"/>
      <c r="DG89"/>
      <c r="DH89" s="49"/>
      <c r="DI89" s="49"/>
      <c r="DJ89" s="49"/>
      <c r="DK89" s="100"/>
      <c r="DL89" s="98"/>
      <c r="DT89" s="61"/>
      <c r="DU89"/>
      <c r="EG89"/>
      <c r="EH89" s="61"/>
      <c r="EI89" s="49">
        <v>1051.0513783826175</v>
      </c>
      <c r="EJ89">
        <v>83</v>
      </c>
      <c r="EK89" s="22">
        <f t="shared" si="247"/>
        <v>1.3833333333333333</v>
      </c>
      <c r="EL89" s="100">
        <f t="shared" si="248"/>
        <v>131.15190646151953</v>
      </c>
      <c r="EM89" s="100">
        <f t="shared" si="249"/>
        <v>1.1449289557512976</v>
      </c>
      <c r="EN89" s="100">
        <f t="shared" si="250"/>
        <v>0.81943264603223442</v>
      </c>
      <c r="EO89" s="100">
        <f t="shared" si="251"/>
        <v>1.4000000000000001</v>
      </c>
      <c r="EP89" s="100">
        <f t="shared" si="252"/>
        <v>119.92164154264023</v>
      </c>
      <c r="ES89" s="72"/>
      <c r="ET89">
        <f t="shared" si="253"/>
        <v>0.14092684199243027</v>
      </c>
      <c r="EU89">
        <f t="shared" si="254"/>
        <v>2.1177746080007154</v>
      </c>
      <c r="EV89" s="61"/>
      <c r="EW89">
        <v>1325.2917603305318</v>
      </c>
      <c r="EX89">
        <v>83</v>
      </c>
      <c r="EY89" s="22">
        <f t="shared" si="255"/>
        <v>1.3833333333333333</v>
      </c>
      <c r="EZ89" s="100">
        <f t="shared" si="256"/>
        <v>164.75736400633173</v>
      </c>
      <c r="FA89" s="100">
        <f t="shared" si="257"/>
        <v>1.0280061032047649</v>
      </c>
      <c r="FB89" s="100">
        <f t="shared" si="258"/>
        <v>0.99988420296006386</v>
      </c>
      <c r="FC89" s="100">
        <f t="shared" si="259"/>
        <v>1.4000000000000001</v>
      </c>
      <c r="FD89" s="100">
        <f t="shared" si="260"/>
        <v>132.35328951795924</v>
      </c>
      <c r="FG89" s="72"/>
      <c r="FH89">
        <f t="shared" si="261"/>
        <v>0.14092684199243027</v>
      </c>
      <c r="FI89">
        <f t="shared" si="262"/>
        <v>2.2168448349555239</v>
      </c>
      <c r="FJ89" s="61"/>
      <c r="FK89">
        <v>1327.1401583856921</v>
      </c>
      <c r="FL89">
        <v>83</v>
      </c>
      <c r="FM89" s="22">
        <f t="shared" si="263"/>
        <v>1.3833333333333333</v>
      </c>
      <c r="FN89" s="100">
        <f t="shared" si="264"/>
        <v>165.37984228712142</v>
      </c>
      <c r="FO89" s="100">
        <f t="shared" si="265"/>
        <v>1.1049751655556108</v>
      </c>
      <c r="FP89" s="100">
        <f t="shared" si="266"/>
        <v>1.1027543918030989</v>
      </c>
      <c r="FQ89" s="100">
        <f t="shared" si="277"/>
        <v>1.4000000000000001</v>
      </c>
      <c r="FR89" s="100">
        <f t="shared" si="278"/>
        <v>-4928.0110503328324</v>
      </c>
      <c r="FT89" s="72"/>
      <c r="FU89" s="72"/>
      <c r="FV89">
        <f t="shared" si="267"/>
        <v>0.14092684199243027</v>
      </c>
      <c r="FW89">
        <f t="shared" si="268"/>
        <v>2.2184825734331324</v>
      </c>
      <c r="FX89" s="61"/>
      <c r="FY89" s="49"/>
      <c r="GB89" s="22"/>
      <c r="GC89" s="22"/>
      <c r="GD89" s="22"/>
      <c r="GJ89" s="49"/>
      <c r="GL89" s="61"/>
      <c r="GM89" s="12"/>
      <c r="GN89" s="12"/>
      <c r="GO89" s="57"/>
      <c r="GP89" s="56"/>
      <c r="GQ89" s="56"/>
      <c r="GR89" s="56"/>
      <c r="GS89" s="12"/>
      <c r="GT89" s="12"/>
      <c r="GU89" s="12"/>
      <c r="GV89" s="12"/>
      <c r="GW89" s="12"/>
      <c r="GX89" s="12"/>
      <c r="GY89" s="61"/>
      <c r="GZ89" s="12"/>
      <c r="HA89" s="12"/>
      <c r="HB89" s="57"/>
      <c r="HC89" s="56"/>
      <c r="HD89" s="56"/>
      <c r="HE89" s="56"/>
      <c r="HF89" s="12"/>
      <c r="HG89" s="12"/>
      <c r="HH89" s="12"/>
      <c r="HI89" s="12"/>
      <c r="HJ89" s="12"/>
      <c r="HK89" s="61"/>
      <c r="HL89"/>
      <c r="HW89" s="61"/>
      <c r="HX89"/>
      <c r="II89" s="61"/>
      <c r="IJ89"/>
      <c r="IU89" s="61"/>
      <c r="IV89"/>
      <c r="JA89"/>
      <c r="JB89"/>
      <c r="JC89"/>
    </row>
    <row r="90" spans="13:263" x14ac:dyDescent="0.25">
      <c r="M90" s="49">
        <v>461.50108342234688</v>
      </c>
      <c r="N90" s="49">
        <v>84</v>
      </c>
      <c r="O90" s="22">
        <f t="shared" si="201"/>
        <v>1.4</v>
      </c>
      <c r="P90" s="100">
        <f t="shared" si="202"/>
        <v>38.232216338525966</v>
      </c>
      <c r="Q90" s="100">
        <f t="shared" si="203"/>
        <v>0.30213434325306571</v>
      </c>
      <c r="R90" s="100">
        <f t="shared" si="204"/>
        <v>0.38089614201727062</v>
      </c>
      <c r="S90" s="100">
        <f t="shared" si="205"/>
        <v>1.4166666666666667</v>
      </c>
      <c r="T90" s="100">
        <f t="shared" si="206"/>
        <v>42.279140479871501</v>
      </c>
      <c r="X90">
        <f t="shared" si="207"/>
        <v>0.14612803567823801</v>
      </c>
      <c r="Y90">
        <f t="shared" si="208"/>
        <v>1.5824294749923939</v>
      </c>
      <c r="Z90" s="61"/>
      <c r="AA90" s="49">
        <v>582.00021477659266</v>
      </c>
      <c r="AB90" s="49">
        <v>84</v>
      </c>
      <c r="AC90" s="22">
        <f t="shared" si="209"/>
        <v>1.4</v>
      </c>
      <c r="AD90" s="100">
        <f t="shared" si="210"/>
        <v>54.438332688859106</v>
      </c>
      <c r="AE90" s="100">
        <f t="shared" si="211"/>
        <v>0.25164256880927327</v>
      </c>
      <c r="AF90" s="100">
        <f t="shared" si="212"/>
        <v>0.37220545530847587</v>
      </c>
      <c r="AG90" s="100">
        <f t="shared" si="213"/>
        <v>1.4166666666666667</v>
      </c>
      <c r="AH90" s="100">
        <f t="shared" si="214"/>
        <v>50.509171892453168</v>
      </c>
      <c r="AI90" s="88"/>
      <c r="AJ90" s="72"/>
      <c r="AL90">
        <f t="shared" si="191"/>
        <v>0.14612803567823801</v>
      </c>
      <c r="AM90">
        <f t="shared" si="192"/>
        <v>1.7359048153719152</v>
      </c>
      <c r="AN90" s="61"/>
      <c r="AO90" s="49">
        <v>469.50665596985948</v>
      </c>
      <c r="AP90" s="49">
        <v>84</v>
      </c>
      <c r="AQ90" s="22">
        <f t="shared" si="215"/>
        <v>1.4</v>
      </c>
      <c r="AR90" s="100">
        <f t="shared" si="216"/>
        <v>38.661615280785526</v>
      </c>
      <c r="AS90" s="100">
        <f t="shared" si="217"/>
        <v>0.22377241499754491</v>
      </c>
      <c r="AT90" s="100">
        <f t="shared" si="218"/>
        <v>0.29939984108576173</v>
      </c>
      <c r="AU90" s="100">
        <f t="shared" si="219"/>
        <v>1.4166666666666667</v>
      </c>
      <c r="AV90" s="100">
        <f t="shared" si="220"/>
        <v>38.29699182783424</v>
      </c>
      <c r="AY90" s="72"/>
      <c r="AZ90">
        <f t="shared" si="193"/>
        <v>0.14612803567823801</v>
      </c>
      <c r="BA90">
        <f t="shared" si="194"/>
        <v>1.5872799948781833</v>
      </c>
      <c r="BB90" s="61"/>
      <c r="BC90" s="49">
        <v>906.19561905804869</v>
      </c>
      <c r="BD90" s="49">
        <v>84</v>
      </c>
      <c r="BE90" s="22">
        <f t="shared" si="221"/>
        <v>1.4</v>
      </c>
      <c r="BF90" s="100">
        <f t="shared" si="222"/>
        <v>86.63438040707922</v>
      </c>
      <c r="BG90" s="100">
        <f t="shared" si="223"/>
        <v>1.7439497644128039</v>
      </c>
      <c r="BH90" s="100">
        <f t="shared" si="224"/>
        <v>1.2036863499150288</v>
      </c>
      <c r="BI90" s="100">
        <f t="shared" si="225"/>
        <v>1.4166666666666667</v>
      </c>
      <c r="BJ90" s="100">
        <f t="shared" si="226"/>
        <v>69.12440687357396</v>
      </c>
      <c r="BK90" s="88"/>
      <c r="BL90" s="72"/>
      <c r="BN90">
        <f t="shared" si="195"/>
        <v>0.14612803567823801</v>
      </c>
      <c r="BO90">
        <f t="shared" si="196"/>
        <v>1.9376902737494375</v>
      </c>
      <c r="BP90" s="61"/>
      <c r="BQ90" s="49">
        <v>828.15774463564605</v>
      </c>
      <c r="BR90" s="49">
        <v>84</v>
      </c>
      <c r="BS90" s="22">
        <f t="shared" si="227"/>
        <v>1.4</v>
      </c>
      <c r="BT90" s="100">
        <f t="shared" si="228"/>
        <v>80.458344956343737</v>
      </c>
      <c r="BU90" s="100">
        <f t="shared" si="229"/>
        <v>1.4195754049832454</v>
      </c>
      <c r="BV90" s="100">
        <f t="shared" si="230"/>
        <v>1.0185755807338386</v>
      </c>
      <c r="BW90" s="100">
        <f t="shared" si="231"/>
        <v>1.4166666666666667</v>
      </c>
      <c r="BX90" s="100">
        <f t="shared" si="232"/>
        <v>62.503945668393278</v>
      </c>
      <c r="BY90" s="88"/>
      <c r="BZ90" s="72"/>
      <c r="CB90">
        <f t="shared" si="197"/>
        <v>0.14612803567823801</v>
      </c>
      <c r="CC90">
        <f t="shared" si="198"/>
        <v>1.9055710948059628</v>
      </c>
      <c r="CD90" s="61"/>
      <c r="CE90"/>
      <c r="CG90"/>
      <c r="CH90"/>
      <c r="CI90"/>
      <c r="CJ90"/>
      <c r="CK90" s="72"/>
      <c r="CL90" s="52"/>
      <c r="CM90" s="88"/>
      <c r="CN90" s="72"/>
      <c r="CO90"/>
      <c r="CP90"/>
      <c r="CQ90"/>
      <c r="CR90" s="65"/>
      <c r="CS90" s="49"/>
      <c r="CT90" s="49"/>
      <c r="CX90" s="98"/>
      <c r="CY90" s="72"/>
      <c r="CZ90" s="52"/>
      <c r="DA90" s="88"/>
      <c r="DB90" s="72"/>
      <c r="DC90" s="52"/>
      <c r="DD90" s="49"/>
      <c r="DE90" s="49"/>
      <c r="DF90" s="66"/>
      <c r="DG90" s="49"/>
      <c r="DT90" s="61"/>
      <c r="DU90"/>
      <c r="EF90" s="49"/>
      <c r="EH90" s="61"/>
      <c r="EI90" s="49">
        <v>1069.0336758025915</v>
      </c>
      <c r="EJ90">
        <v>84</v>
      </c>
      <c r="EK90" s="22">
        <f t="shared" si="247"/>
        <v>1.4</v>
      </c>
      <c r="EL90" s="100">
        <f t="shared" si="248"/>
        <v>133.39576688327821</v>
      </c>
      <c r="EM90" s="100">
        <f t="shared" si="249"/>
        <v>1.1587232805193854</v>
      </c>
      <c r="EN90" s="100">
        <f t="shared" si="250"/>
        <v>0.83037474393858857</v>
      </c>
      <c r="EO90" s="100">
        <f t="shared" si="251"/>
        <v>1.4166666666666667</v>
      </c>
      <c r="EP90" s="100">
        <f t="shared" si="252"/>
        <v>119.92142355273208</v>
      </c>
      <c r="ES90" s="72"/>
      <c r="ET90">
        <f t="shared" si="253"/>
        <v>0.14612803567823801</v>
      </c>
      <c r="EU90">
        <f t="shared" si="254"/>
        <v>2.1251420481082439</v>
      </c>
      <c r="EV90" s="61"/>
      <c r="EW90" s="10">
        <v>1344.2735026771895</v>
      </c>
      <c r="EX90" s="10">
        <v>84</v>
      </c>
      <c r="EY90" s="22">
        <f t="shared" si="255"/>
        <v>1.4</v>
      </c>
      <c r="EZ90" s="100">
        <f t="shared" si="256"/>
        <v>167.11713256967261</v>
      </c>
      <c r="FA90" s="100">
        <f t="shared" si="257"/>
        <v>1.0403917189060272</v>
      </c>
      <c r="FB90" s="100">
        <f t="shared" si="258"/>
        <v>1.0109700186507531</v>
      </c>
      <c r="FC90" s="100">
        <f t="shared" si="259"/>
        <v>1.4166666666666667</v>
      </c>
      <c r="FD90" s="100">
        <f t="shared" si="260"/>
        <v>121.25756744947513</v>
      </c>
      <c r="FG90" s="72"/>
      <c r="FH90" s="10">
        <f t="shared" si="261"/>
        <v>0.14612803567823801</v>
      </c>
      <c r="FI90" s="10">
        <f t="shared" si="262"/>
        <v>2.2230209753216297</v>
      </c>
      <c r="FJ90" s="61"/>
      <c r="FK90">
        <v>1344.1462904014577</v>
      </c>
      <c r="FL90">
        <v>84</v>
      </c>
      <c r="FM90" s="22">
        <f t="shared" si="263"/>
        <v>1.4</v>
      </c>
      <c r="FN90" s="100">
        <f t="shared" si="264"/>
        <v>167.4990392784191</v>
      </c>
      <c r="FO90" s="100">
        <f t="shared" si="265"/>
        <v>1.1182881193574856</v>
      </c>
      <c r="FP90" s="100">
        <f t="shared" si="266"/>
        <v>1.1138249242137663</v>
      </c>
      <c r="FQ90" s="100">
        <f t="shared" si="277"/>
        <v>1.4166666666666667</v>
      </c>
      <c r="FR90" s="100">
        <f t="shared" si="278"/>
        <v>-4991.2429268383112</v>
      </c>
      <c r="FS90" s="88"/>
      <c r="FT90" s="72"/>
      <c r="FU90" s="72"/>
      <c r="FV90">
        <f t="shared" si="267"/>
        <v>0.14612803567823801</v>
      </c>
      <c r="FW90">
        <f t="shared" si="268"/>
        <v>2.2240123204040412</v>
      </c>
      <c r="FX90" s="61"/>
      <c r="FY90"/>
      <c r="GL90" s="61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61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61"/>
      <c r="HL90"/>
      <c r="HW90" s="61"/>
      <c r="HX90"/>
      <c r="II90" s="61"/>
      <c r="IJ90"/>
      <c r="IU90" s="61"/>
      <c r="IV90"/>
      <c r="JA90"/>
      <c r="JB90"/>
      <c r="JC90"/>
    </row>
    <row r="91" spans="13:263" x14ac:dyDescent="0.25">
      <c r="M91" s="49">
        <v>469.00426437293726</v>
      </c>
      <c r="N91" s="49">
        <v>85</v>
      </c>
      <c r="O91" s="22">
        <f t="shared" si="201"/>
        <v>1.4166666666666667</v>
      </c>
      <c r="P91" s="100">
        <f t="shared" si="202"/>
        <v>38.853803692563773</v>
      </c>
      <c r="Q91" s="100">
        <f t="shared" si="203"/>
        <v>0.30573118067274513</v>
      </c>
      <c r="R91" s="100">
        <f t="shared" si="204"/>
        <v>0.38177801343343359</v>
      </c>
      <c r="S91" s="100">
        <f t="shared" si="205"/>
        <v>1.4333333333333333</v>
      </c>
      <c r="T91" s="100">
        <f t="shared" si="206"/>
        <v>43.533792818700135</v>
      </c>
      <c r="X91">
        <f t="shared" si="207"/>
        <v>0.15126767533064914</v>
      </c>
      <c r="Y91">
        <f t="shared" si="208"/>
        <v>1.5894335415881315</v>
      </c>
      <c r="Z91" s="61"/>
      <c r="AA91" s="49">
        <v>591</v>
      </c>
      <c r="AB91" s="49">
        <v>85</v>
      </c>
      <c r="AC91" s="22">
        <f t="shared" si="209"/>
        <v>1.4166666666666667</v>
      </c>
      <c r="AD91" s="100">
        <f t="shared" si="210"/>
        <v>55.280142175661773</v>
      </c>
      <c r="AE91" s="100">
        <f t="shared" si="211"/>
        <v>0.25463831367605033</v>
      </c>
      <c r="AF91" s="100">
        <f t="shared" si="212"/>
        <v>0.37323819284798571</v>
      </c>
      <c r="AG91" s="100">
        <f t="shared" si="213"/>
        <v>1.4333333333333333</v>
      </c>
      <c r="AH91" s="100">
        <f t="shared" si="214"/>
        <v>53.318173243608108</v>
      </c>
      <c r="AI91" s="88"/>
      <c r="AJ91" s="72"/>
      <c r="AL91">
        <f t="shared" si="191"/>
        <v>0.15126767533064914</v>
      </c>
      <c r="AM91">
        <f t="shared" si="192"/>
        <v>1.7425691513347739</v>
      </c>
      <c r="AN91" s="61"/>
      <c r="AO91" s="49">
        <v>476.5041972532876</v>
      </c>
      <c r="AP91" s="49">
        <v>85</v>
      </c>
      <c r="AQ91" s="22">
        <f t="shared" si="215"/>
        <v>1.4166666666666667</v>
      </c>
      <c r="AR91" s="100">
        <f t="shared" si="216"/>
        <v>39.237829154585597</v>
      </c>
      <c r="AS91" s="100">
        <f t="shared" si="217"/>
        <v>0.22643637231894428</v>
      </c>
      <c r="AT91" s="100">
        <f t="shared" si="218"/>
        <v>0.30001141923203689</v>
      </c>
      <c r="AU91" s="100">
        <f t="shared" si="219"/>
        <v>1.4333333333333333</v>
      </c>
      <c r="AV91" s="100">
        <f t="shared" si="220"/>
        <v>40.773049533748065</v>
      </c>
      <c r="AY91" s="72"/>
      <c r="AZ91">
        <f t="shared" si="193"/>
        <v>0.15126767533064914</v>
      </c>
      <c r="BA91">
        <f t="shared" si="194"/>
        <v>1.5937049718918042</v>
      </c>
      <c r="BB91" s="61"/>
      <c r="BC91" s="49">
        <v>919.24493471544349</v>
      </c>
      <c r="BD91" s="49">
        <v>85</v>
      </c>
      <c r="BE91" s="22">
        <f t="shared" si="221"/>
        <v>1.4166666666666667</v>
      </c>
      <c r="BF91" s="100">
        <f t="shared" si="222"/>
        <v>87.881924924994593</v>
      </c>
      <c r="BG91" s="100">
        <f t="shared" si="223"/>
        <v>1.764711071132004</v>
      </c>
      <c r="BH91" s="100">
        <f t="shared" si="224"/>
        <v>1.2162463664033289</v>
      </c>
      <c r="BI91" s="100">
        <f t="shared" si="225"/>
        <v>1.4333333333333333</v>
      </c>
      <c r="BJ91" s="100">
        <f t="shared" si="226"/>
        <v>63.279150325432681</v>
      </c>
      <c r="BK91" s="88"/>
      <c r="BL91" s="72"/>
      <c r="BN91">
        <f t="shared" si="195"/>
        <v>0.15126767533064914</v>
      </c>
      <c r="BO91">
        <f t="shared" si="196"/>
        <v>1.9438995609379088</v>
      </c>
      <c r="BP91" s="61"/>
      <c r="BQ91" s="49">
        <v>838.6107559529629</v>
      </c>
      <c r="BR91" s="49">
        <v>85</v>
      </c>
      <c r="BS91" s="22">
        <f t="shared" si="227"/>
        <v>1.4166666666666667</v>
      </c>
      <c r="BT91" s="100">
        <f t="shared" si="228"/>
        <v>81.473890600695896</v>
      </c>
      <c r="BU91" s="100">
        <f t="shared" si="229"/>
        <v>1.4364751121854271</v>
      </c>
      <c r="BV91" s="100">
        <f t="shared" si="230"/>
        <v>1.0273703340832168</v>
      </c>
      <c r="BW91" s="100">
        <f t="shared" si="231"/>
        <v>1.4333333333333333</v>
      </c>
      <c r="BX91" s="100">
        <f t="shared" si="232"/>
        <v>62.785913106403022</v>
      </c>
      <c r="BY91" s="88"/>
      <c r="BZ91" s="72"/>
      <c r="CB91">
        <f t="shared" si="197"/>
        <v>0.15126767533064914</v>
      </c>
      <c r="CC91">
        <f t="shared" si="198"/>
        <v>1.9110184555529379</v>
      </c>
      <c r="CD91" s="61"/>
      <c r="CE91"/>
      <c r="CG91"/>
      <c r="CH91"/>
      <c r="CI91"/>
      <c r="CJ91"/>
      <c r="CK91" s="72"/>
      <c r="CL91" s="52"/>
      <c r="CM91" s="88"/>
      <c r="CN91" s="72"/>
      <c r="CO91"/>
      <c r="CP91"/>
      <c r="CQ91"/>
      <c r="CR91" s="65"/>
      <c r="CS91" s="49"/>
      <c r="CT91" s="49"/>
      <c r="CX91" s="98"/>
      <c r="CY91" s="72"/>
      <c r="CZ91" s="52"/>
      <c r="DA91" s="88"/>
      <c r="DB91" s="72"/>
      <c r="DC91" s="52"/>
      <c r="DD91" s="49"/>
      <c r="DE91" s="49"/>
      <c r="DF91" s="65"/>
      <c r="DG91" s="49"/>
      <c r="DT91" s="61"/>
      <c r="DU91"/>
      <c r="EF91" s="49"/>
      <c r="EH91" s="61"/>
      <c r="EI91" s="49">
        <v>1083.0864462267082</v>
      </c>
      <c r="EJ91">
        <v>85</v>
      </c>
      <c r="EK91" s="22">
        <f t="shared" si="247"/>
        <v>1.4166666666666667</v>
      </c>
      <c r="EL91" s="100">
        <f t="shared" si="248"/>
        <v>135.14929451294088</v>
      </c>
      <c r="EM91" s="100">
        <f t="shared" si="249"/>
        <v>1.1725176052874735</v>
      </c>
      <c r="EN91" s="100">
        <f t="shared" si="250"/>
        <v>0.83892575309192396</v>
      </c>
      <c r="EO91" s="100">
        <f t="shared" si="251"/>
        <v>1.4333333333333333</v>
      </c>
      <c r="EP91" s="100">
        <f t="shared" si="252"/>
        <v>130.97501006609139</v>
      </c>
      <c r="ES91" s="72"/>
      <c r="ET91">
        <f t="shared" si="253"/>
        <v>0.15126767533064914</v>
      </c>
      <c r="EU91">
        <f t="shared" si="254"/>
        <v>2.130813782998588</v>
      </c>
      <c r="EV91" s="61"/>
      <c r="EW91">
        <v>1360.7796478489822</v>
      </c>
      <c r="EX91">
        <v>85</v>
      </c>
      <c r="EY91" s="22">
        <f t="shared" si="255"/>
        <v>1.4166666666666667</v>
      </c>
      <c r="EZ91" s="100">
        <f t="shared" si="256"/>
        <v>169.16914032359705</v>
      </c>
      <c r="FA91" s="100">
        <f t="shared" si="257"/>
        <v>1.0527773346072895</v>
      </c>
      <c r="FB91" s="100">
        <f t="shared" si="258"/>
        <v>1.0206100232297044</v>
      </c>
      <c r="FC91" s="100">
        <f t="shared" si="259"/>
        <v>1.4333333333333333</v>
      </c>
      <c r="FD91" s="100">
        <f t="shared" si="260"/>
        <v>125.14570946815597</v>
      </c>
      <c r="FG91" s="72"/>
      <c r="FH91">
        <f t="shared" si="261"/>
        <v>0.15126767533064914</v>
      </c>
      <c r="FI91">
        <f t="shared" si="262"/>
        <v>2.228321142334754</v>
      </c>
      <c r="FJ91" s="61"/>
      <c r="FK91">
        <v>1361.1524528868911</v>
      </c>
      <c r="FL91">
        <v>85</v>
      </c>
      <c r="FM91" s="22">
        <f t="shared" si="263"/>
        <v>1.4166666666666667</v>
      </c>
      <c r="FN91" s="49">
        <f>((FK91*(FL$2/FM$2))+FK$4)/FO$4</f>
        <v>1.1128072760264918</v>
      </c>
      <c r="FO91" s="100"/>
      <c r="FP91" s="98"/>
      <c r="FQ91" s="100">
        <f t="shared" si="277"/>
        <v>1.4333333333333333</v>
      </c>
      <c r="FR91" s="100">
        <f t="shared" si="278"/>
        <v>0.66235616416577614</v>
      </c>
      <c r="FS91" s="88"/>
      <c r="FT91" s="72"/>
      <c r="FU91" s="72"/>
      <c r="FV91">
        <f t="shared" si="267"/>
        <v>0.15126767533064914</v>
      </c>
      <c r="FW91">
        <f t="shared" si="268"/>
        <v>4.6419956602811882E-2</v>
      </c>
      <c r="FX91" s="61"/>
      <c r="FY91"/>
      <c r="GL91" s="61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61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61"/>
      <c r="HL91"/>
      <c r="HW91" s="61"/>
      <c r="HX91"/>
      <c r="II91" s="61"/>
      <c r="IJ91"/>
      <c r="IU91" s="61"/>
      <c r="IV91"/>
      <c r="JA91"/>
      <c r="JB91"/>
      <c r="JC91"/>
    </row>
    <row r="92" spans="13:263" x14ac:dyDescent="0.25">
      <c r="M92" s="49">
        <v>478.51280024676458</v>
      </c>
      <c r="N92" s="49">
        <v>86</v>
      </c>
      <c r="O92" s="22">
        <f t="shared" si="201"/>
        <v>1.4333333333333333</v>
      </c>
      <c r="P92" s="100">
        <f t="shared" si="202"/>
        <v>39.641521021188353</v>
      </c>
      <c r="Q92" s="100">
        <f t="shared" si="203"/>
        <v>0.30932801809242444</v>
      </c>
      <c r="R92" s="100">
        <f t="shared" si="204"/>
        <v>0.38289558024301845</v>
      </c>
      <c r="S92" s="100">
        <f t="shared" si="205"/>
        <v>1.45</v>
      </c>
      <c r="T92" s="100">
        <f t="shared" si="206"/>
        <v>42.2689915592644</v>
      </c>
      <c r="X92">
        <f t="shared" si="207"/>
        <v>0.1563472008599241</v>
      </c>
      <c r="Y92">
        <f t="shared" si="208"/>
        <v>1.5981503097495631</v>
      </c>
      <c r="Z92" s="61"/>
      <c r="AA92" s="49">
        <v>600</v>
      </c>
      <c r="AB92" s="49">
        <v>86</v>
      </c>
      <c r="AC92" s="22">
        <f t="shared" si="209"/>
        <v>1.4333333333333333</v>
      </c>
      <c r="AD92" s="100">
        <f t="shared" si="210"/>
        <v>56.121971751940883</v>
      </c>
      <c r="AE92" s="100">
        <f t="shared" si="211"/>
        <v>0.25763405854282739</v>
      </c>
      <c r="AF92" s="100">
        <f t="shared" si="212"/>
        <v>0.37427095503340047</v>
      </c>
      <c r="AG92" s="100">
        <f t="shared" si="213"/>
        <v>1.45</v>
      </c>
      <c r="AH92" s="100">
        <f t="shared" si="214"/>
        <v>53.32097309370878</v>
      </c>
      <c r="AI92" s="88"/>
      <c r="AJ92" s="72"/>
      <c r="AL92">
        <f t="shared" si="191"/>
        <v>0.1563472008599241</v>
      </c>
      <c r="AM92">
        <f t="shared" si="192"/>
        <v>1.749132920837162</v>
      </c>
      <c r="AN92" s="61"/>
      <c r="AO92" s="49">
        <v>485.00927826176684</v>
      </c>
      <c r="AP92" s="49">
        <v>86</v>
      </c>
      <c r="AQ92" s="22">
        <f t="shared" si="215"/>
        <v>1.4333333333333333</v>
      </c>
      <c r="AR92" s="100">
        <f t="shared" si="216"/>
        <v>39.938181675046671</v>
      </c>
      <c r="AS92" s="100">
        <f t="shared" si="217"/>
        <v>0.22910032964034363</v>
      </c>
      <c r="AT92" s="100">
        <f t="shared" si="218"/>
        <v>0.30075475485042114</v>
      </c>
      <c r="AU92" s="100">
        <f t="shared" si="219"/>
        <v>1.45</v>
      </c>
      <c r="AV92" s="100">
        <f t="shared" si="220"/>
        <v>39.524959717507144</v>
      </c>
      <c r="AY92" s="72"/>
      <c r="AZ92">
        <f t="shared" si="193"/>
        <v>0.1563472008599241</v>
      </c>
      <c r="BA92">
        <f t="shared" si="194"/>
        <v>1.6013882882144552</v>
      </c>
      <c r="BB92" s="61"/>
      <c r="BC92" s="49">
        <v>930.29699558796813</v>
      </c>
      <c r="BD92" s="49">
        <v>86</v>
      </c>
      <c r="BE92" s="22">
        <f t="shared" si="221"/>
        <v>1.4333333333333333</v>
      </c>
      <c r="BF92" s="100">
        <f t="shared" si="222"/>
        <v>88.938527302865026</v>
      </c>
      <c r="BG92" s="100">
        <f t="shared" si="223"/>
        <v>1.7854723778512041</v>
      </c>
      <c r="BH92" s="100">
        <f t="shared" si="224"/>
        <v>1.2268840174827511</v>
      </c>
      <c r="BI92" s="100">
        <f t="shared" si="225"/>
        <v>1.45</v>
      </c>
      <c r="BJ92" s="100">
        <f t="shared" si="226"/>
        <v>61.611844977760278</v>
      </c>
      <c r="BK92" s="88"/>
      <c r="BL92" s="72"/>
      <c r="BN92">
        <f t="shared" si="195"/>
        <v>0.1563472008599241</v>
      </c>
      <c r="BO92">
        <f t="shared" si="196"/>
        <v>1.9490899338656198</v>
      </c>
      <c r="BP92" s="61"/>
      <c r="BQ92" s="49">
        <v>849.60284839447195</v>
      </c>
      <c r="BR92" s="49">
        <v>86</v>
      </c>
      <c r="BS92" s="22">
        <f t="shared" si="227"/>
        <v>1.4333333333333333</v>
      </c>
      <c r="BT92" s="100">
        <f t="shared" si="228"/>
        <v>82.541809811956853</v>
      </c>
      <c r="BU92" s="100">
        <f t="shared" si="229"/>
        <v>1.4533748193876086</v>
      </c>
      <c r="BV92" s="100">
        <f t="shared" si="230"/>
        <v>1.0366186491267952</v>
      </c>
      <c r="BW92" s="100">
        <f t="shared" si="231"/>
        <v>1.45</v>
      </c>
      <c r="BX92" s="100">
        <f t="shared" si="232"/>
        <v>64.297592693150079</v>
      </c>
      <c r="BY92" s="88"/>
      <c r="BZ92" s="72"/>
      <c r="CB92">
        <f t="shared" si="197"/>
        <v>0.1563472008599241</v>
      </c>
      <c r="CC92">
        <f t="shared" si="198"/>
        <v>1.9166739869878384</v>
      </c>
      <c r="CD92" s="61"/>
      <c r="CE92"/>
      <c r="CG92"/>
      <c r="CH92"/>
      <c r="CI92"/>
      <c r="CJ92"/>
      <c r="CK92" s="72"/>
      <c r="CL92" s="52"/>
      <c r="CM92" s="88"/>
      <c r="CN92" s="72"/>
      <c r="CO92"/>
      <c r="CP92"/>
      <c r="CQ92"/>
      <c r="CR92" s="65"/>
      <c r="CS92" s="49"/>
      <c r="CT92" s="49"/>
      <c r="CX92" s="98"/>
      <c r="CY92" s="72"/>
      <c r="CZ92" s="52"/>
      <c r="DA92" s="88"/>
      <c r="DB92" s="72"/>
      <c r="DC92" s="52"/>
      <c r="DD92" s="49"/>
      <c r="DE92" s="49"/>
      <c r="DF92" s="65"/>
      <c r="DG92" s="49"/>
      <c r="DT92" s="61"/>
      <c r="DU92"/>
      <c r="EF92" s="49"/>
      <c r="EH92" s="61"/>
      <c r="EI92" s="49">
        <v>1101.0686854143114</v>
      </c>
      <c r="EJ92">
        <v>86</v>
      </c>
      <c r="EK92" s="22">
        <f t="shared" si="247"/>
        <v>1.4333333333333333</v>
      </c>
      <c r="EL92" s="100">
        <f t="shared" si="248"/>
        <v>137.39314766836929</v>
      </c>
      <c r="EM92" s="100">
        <f t="shared" si="249"/>
        <v>1.1863119300555613</v>
      </c>
      <c r="EN92" s="100">
        <f t="shared" si="250"/>
        <v>0.84986781556430169</v>
      </c>
      <c r="EO92" s="100">
        <f t="shared" si="251"/>
        <v>1.45</v>
      </c>
      <c r="EP92" s="100">
        <f t="shared" si="252"/>
        <v>123.49786351024521</v>
      </c>
      <c r="ES92" s="72"/>
      <c r="ET92">
        <f t="shared" si="253"/>
        <v>0.1563472008599241</v>
      </c>
      <c r="EU92">
        <f t="shared" si="254"/>
        <v>2.137965073305593</v>
      </c>
      <c r="EV92" s="61"/>
      <c r="EW92">
        <v>1376.7862942374172</v>
      </c>
      <c r="EX92">
        <v>86</v>
      </c>
      <c r="EY92" s="22">
        <f t="shared" si="255"/>
        <v>1.4333333333333333</v>
      </c>
      <c r="EZ92" s="100">
        <f t="shared" si="256"/>
        <v>171.15905148465512</v>
      </c>
      <c r="FA92" s="100">
        <f t="shared" si="257"/>
        <v>1.0651629503085516</v>
      </c>
      <c r="FB92" s="100">
        <f t="shared" si="258"/>
        <v>1.0299583079365335</v>
      </c>
      <c r="FC92" s="100">
        <f t="shared" si="259"/>
        <v>1.45</v>
      </c>
      <c r="FD92" s="100">
        <f t="shared" si="260"/>
        <v>141.8316853496267</v>
      </c>
      <c r="FG92" s="72"/>
      <c r="FH92">
        <f t="shared" si="261"/>
        <v>0.1563472008599241</v>
      </c>
      <c r="FI92">
        <f t="shared" si="262"/>
        <v>2.2333998710806395</v>
      </c>
      <c r="FJ92" s="61"/>
      <c r="FK92">
        <v>1380.656546719712</v>
      </c>
      <c r="FL92">
        <v>86</v>
      </c>
      <c r="FM92" s="22">
        <f t="shared" si="263"/>
        <v>1.4333333333333333</v>
      </c>
      <c r="FN92" s="49">
        <f>((FK92*(FL$2/FM$2))+FK$4)/FO$4</f>
        <v>1.1242750504748837</v>
      </c>
      <c r="FO92" s="100"/>
      <c r="FP92" s="98"/>
      <c r="FQ92" s="100">
        <f t="shared" si="277"/>
        <v>1.45</v>
      </c>
      <c r="FR92" s="100">
        <f t="shared" si="278"/>
        <v>0.67227139949048298</v>
      </c>
      <c r="FS92" s="88"/>
      <c r="FT92" s="72"/>
      <c r="FU92" s="72"/>
      <c r="FV92">
        <f t="shared" si="267"/>
        <v>0.1563472008599241</v>
      </c>
      <c r="FW92">
        <f t="shared" si="268"/>
        <v>5.0872573057241757E-2</v>
      </c>
      <c r="FX92" s="61"/>
      <c r="FY92"/>
      <c r="GL92" s="61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61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61"/>
      <c r="HL92"/>
      <c r="HW92" s="61"/>
      <c r="HX92"/>
      <c r="II92" s="61"/>
      <c r="IJ92"/>
      <c r="IU92" s="61"/>
      <c r="IV92"/>
      <c r="JA92"/>
      <c r="JB92"/>
      <c r="JC92"/>
    </row>
    <row r="93" spans="13:263" x14ac:dyDescent="0.25">
      <c r="M93" s="49">
        <v>486.52081147675483</v>
      </c>
      <c r="N93" s="49">
        <v>87</v>
      </c>
      <c r="O93" s="22">
        <f t="shared" si="201"/>
        <v>1.45</v>
      </c>
      <c r="P93" s="100">
        <f t="shared" si="202"/>
        <v>40.304930119853772</v>
      </c>
      <c r="Q93" s="100">
        <f t="shared" si="203"/>
        <v>0.31292485551210381</v>
      </c>
      <c r="R93" s="100">
        <f t="shared" si="204"/>
        <v>0.38383678587974052</v>
      </c>
      <c r="S93" s="100">
        <f t="shared" si="205"/>
        <v>1.4666666666666668</v>
      </c>
      <c r="T93" s="100">
        <f t="shared" si="206"/>
        <v>44.733470714174359</v>
      </c>
      <c r="X93">
        <f t="shared" si="207"/>
        <v>0.16136800223497488</v>
      </c>
      <c r="Y93">
        <f t="shared" si="208"/>
        <v>1.6053581725155657</v>
      </c>
      <c r="Z93" s="61"/>
      <c r="AA93" s="49">
        <v>610.00081967158042</v>
      </c>
      <c r="AB93" s="49">
        <v>87</v>
      </c>
      <c r="AC93" s="22">
        <f t="shared" si="209"/>
        <v>1.45</v>
      </c>
      <c r="AD93" s="100">
        <f t="shared" si="210"/>
        <v>57.05741461711537</v>
      </c>
      <c r="AE93" s="100">
        <f t="shared" si="211"/>
        <v>0.26062980340960445</v>
      </c>
      <c r="AF93" s="100">
        <f t="shared" si="212"/>
        <v>0.37541856263117385</v>
      </c>
      <c r="AG93" s="100">
        <f t="shared" si="213"/>
        <v>1.4666666666666668</v>
      </c>
      <c r="AH93" s="100">
        <f t="shared" si="214"/>
        <v>51.919453278898523</v>
      </c>
      <c r="AI93" s="88"/>
      <c r="AJ93" s="72"/>
      <c r="AL93">
        <f t="shared" si="191"/>
        <v>0.16136800223497488</v>
      </c>
      <c r="AM93">
        <f t="shared" si="192"/>
        <v>1.7563120890357693</v>
      </c>
      <c r="AN93" s="61"/>
      <c r="AO93" s="49">
        <v>493.00912770454869</v>
      </c>
      <c r="AP93" s="49">
        <v>87</v>
      </c>
      <c r="AQ93" s="22">
        <f t="shared" si="215"/>
        <v>1.45</v>
      </c>
      <c r="AR93" s="100">
        <f t="shared" si="216"/>
        <v>40.596930805710528</v>
      </c>
      <c r="AS93" s="100">
        <f t="shared" si="217"/>
        <v>0.23176428696174295</v>
      </c>
      <c r="AT93" s="100">
        <f t="shared" si="218"/>
        <v>0.30145393373262136</v>
      </c>
      <c r="AU93" s="100">
        <f t="shared" si="219"/>
        <v>1.4666666666666668</v>
      </c>
      <c r="AV93" s="100">
        <f t="shared" si="220"/>
        <v>35.827423709151589</v>
      </c>
      <c r="AY93" s="72"/>
      <c r="AZ93">
        <f t="shared" si="193"/>
        <v>0.16136800223497488</v>
      </c>
      <c r="BA93">
        <f t="shared" si="194"/>
        <v>1.6084932014459494</v>
      </c>
      <c r="BB93" s="61"/>
      <c r="BC93" s="49">
        <v>941.30826512891088</v>
      </c>
      <c r="BD93" s="49">
        <v>87</v>
      </c>
      <c r="BE93" s="22">
        <f t="shared" si="221"/>
        <v>1.45</v>
      </c>
      <c r="BF93" s="100">
        <f t="shared" si="222"/>
        <v>89.991229935842341</v>
      </c>
      <c r="BG93" s="100">
        <f t="shared" si="223"/>
        <v>1.8062336845704041</v>
      </c>
      <c r="BH93" s="100">
        <f t="shared" si="224"/>
        <v>1.2374824067487034</v>
      </c>
      <c r="BI93" s="100">
        <f t="shared" si="225"/>
        <v>1.4666666666666668</v>
      </c>
      <c r="BJ93" s="100">
        <f t="shared" si="226"/>
        <v>61.850016544110339</v>
      </c>
      <c r="BK93" s="88"/>
      <c r="BL93" s="72"/>
      <c r="BN93">
        <f t="shared" si="195"/>
        <v>0.16136800223497488</v>
      </c>
      <c r="BO93">
        <f t="shared" si="196"/>
        <v>1.9542001874831498</v>
      </c>
      <c r="BP93" s="61"/>
      <c r="BQ93" s="49">
        <v>860.15260273976969</v>
      </c>
      <c r="BR93" s="49">
        <v>87</v>
      </c>
      <c r="BS93" s="22">
        <f t="shared" si="227"/>
        <v>1.45</v>
      </c>
      <c r="BT93" s="100">
        <f t="shared" si="228"/>
        <v>83.566754370909322</v>
      </c>
      <c r="BU93" s="100">
        <f t="shared" si="229"/>
        <v>1.4702745265897901</v>
      </c>
      <c r="BV93" s="100">
        <f t="shared" si="230"/>
        <v>1.0454947982618983</v>
      </c>
      <c r="BW93" s="100">
        <f t="shared" si="231"/>
        <v>1.4666666666666668</v>
      </c>
      <c r="BX93" s="100">
        <f t="shared" si="232"/>
        <v>65.816920423942463</v>
      </c>
      <c r="BY93" s="88"/>
      <c r="BZ93" s="72"/>
      <c r="CB93">
        <f t="shared" si="197"/>
        <v>0.16136800223497488</v>
      </c>
      <c r="CC93">
        <f t="shared" si="198"/>
        <v>1.9220335350357056</v>
      </c>
      <c r="CD93" s="61"/>
      <c r="CE93"/>
      <c r="CG93"/>
      <c r="CH93"/>
      <c r="CI93"/>
      <c r="CJ93"/>
      <c r="CK93" s="72"/>
      <c r="CL93" s="52"/>
      <c r="CM93" s="88"/>
      <c r="CN93" s="72"/>
      <c r="CO93"/>
      <c r="CP93"/>
      <c r="CQ93"/>
      <c r="CR93" s="65"/>
      <c r="CS93" s="49"/>
      <c r="CT93" s="49"/>
      <c r="CX93" s="98"/>
      <c r="CY93" s="72"/>
      <c r="CZ93" s="52"/>
      <c r="DA93" s="88"/>
      <c r="DB93" s="72"/>
      <c r="DC93" s="52"/>
      <c r="DD93" s="49"/>
      <c r="DE93" s="49"/>
      <c r="DF93" s="61"/>
      <c r="DG93" s="49"/>
      <c r="DT93" s="61"/>
      <c r="DU93"/>
      <c r="EF93" s="49"/>
      <c r="EH93" s="61"/>
      <c r="EI93" s="49">
        <v>1118.0742372490299</v>
      </c>
      <c r="EJ93">
        <v>87</v>
      </c>
      <c r="EK93" s="22">
        <f t="shared" si="247"/>
        <v>1.45</v>
      </c>
      <c r="EL93" s="100">
        <f t="shared" si="248"/>
        <v>139.51512818181058</v>
      </c>
      <c r="EM93" s="100">
        <f t="shared" si="249"/>
        <v>1.2001062548236492</v>
      </c>
      <c r="EN93" s="100">
        <f t="shared" si="250"/>
        <v>0.86021557084724887</v>
      </c>
      <c r="EO93" s="100">
        <f t="shared" si="251"/>
        <v>1.4666666666666668</v>
      </c>
      <c r="EP93" s="100">
        <f t="shared" si="252"/>
        <v>119.8395959634299</v>
      </c>
      <c r="ES93" s="72"/>
      <c r="ET93">
        <f t="shared" si="253"/>
        <v>0.16136800223497488</v>
      </c>
      <c r="EU93">
        <f t="shared" si="254"/>
        <v>2.1446213024458771</v>
      </c>
      <c r="EV93" s="61"/>
      <c r="EW93">
        <v>1394.3349669286788</v>
      </c>
      <c r="EX93">
        <v>87</v>
      </c>
      <c r="EY93" s="22">
        <f t="shared" si="255"/>
        <v>1.45</v>
      </c>
      <c r="EZ93" s="100">
        <f t="shared" si="256"/>
        <v>173.34066397253557</v>
      </c>
      <c r="FA93" s="100">
        <f t="shared" si="257"/>
        <v>1.0775485660098139</v>
      </c>
      <c r="FB93" s="100">
        <f t="shared" si="258"/>
        <v>1.0402071748486803</v>
      </c>
      <c r="FC93" s="100">
        <f t="shared" si="259"/>
        <v>1.4666666666666668</v>
      </c>
      <c r="FD93" s="100">
        <f t="shared" si="260"/>
        <v>147.25909964220318</v>
      </c>
      <c r="FG93" s="72"/>
      <c r="FH93">
        <f t="shared" si="261"/>
        <v>0.16136800223497488</v>
      </c>
      <c r="FI93">
        <f t="shared" si="262"/>
        <v>2.238900455773797</v>
      </c>
      <c r="FJ93" s="61"/>
      <c r="FK93">
        <v>1398.7030599809239</v>
      </c>
      <c r="FL93">
        <v>87</v>
      </c>
      <c r="FM93" s="22">
        <f t="shared" si="263"/>
        <v>1.45</v>
      </c>
      <c r="FN93" s="49">
        <f>((FK93*(FL$2/FM$2))+FK$4)/FO$4</f>
        <v>1.1348858148320176</v>
      </c>
      <c r="FO93" s="100"/>
      <c r="FP93" s="98"/>
      <c r="FQ93" s="100">
        <f t="shared" si="277"/>
        <v>1.4666666666666668</v>
      </c>
      <c r="FR93" s="100">
        <f t="shared" si="278"/>
        <v>0.69029082002472386</v>
      </c>
      <c r="FS93" s="88"/>
      <c r="FT93" s="72"/>
      <c r="FU93" s="72"/>
      <c r="FV93">
        <f t="shared" si="267"/>
        <v>0.16136800223497488</v>
      </c>
      <c r="FW93">
        <f t="shared" si="268"/>
        <v>5.4952167711516189E-2</v>
      </c>
      <c r="FX93" s="61"/>
      <c r="FY93"/>
      <c r="GL93" s="61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61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61"/>
      <c r="HL93"/>
      <c r="HW93" s="61"/>
      <c r="HX93"/>
      <c r="II93" s="61"/>
      <c r="IJ93"/>
      <c r="IU93" s="61"/>
      <c r="IV93"/>
      <c r="JA93"/>
      <c r="JB93"/>
      <c r="JC93"/>
    </row>
    <row r="94" spans="13:263" x14ac:dyDescent="0.25">
      <c r="M94" s="49">
        <v>495.52043348382716</v>
      </c>
      <c r="N94" s="49">
        <v>88</v>
      </c>
      <c r="O94" s="22">
        <f t="shared" si="201"/>
        <v>1.4666666666666666</v>
      </c>
      <c r="P94" s="100">
        <f t="shared" si="202"/>
        <v>41.050487406497162</v>
      </c>
      <c r="Q94" s="100">
        <f t="shared" si="203"/>
        <v>0.31652169293178312</v>
      </c>
      <c r="R94" s="100">
        <f t="shared" si="204"/>
        <v>0.3848945385124668</v>
      </c>
      <c r="S94" s="100">
        <f t="shared" si="205"/>
        <v>1.4833333333333334</v>
      </c>
      <c r="T94" s="100">
        <f t="shared" si="206"/>
        <v>40.995421947878597</v>
      </c>
      <c r="X94">
        <f t="shared" si="207"/>
        <v>0.16633142176652496</v>
      </c>
      <c r="Y94">
        <f t="shared" si="208"/>
        <v>1.613318318013206</v>
      </c>
      <c r="Z94" s="61"/>
      <c r="AA94" s="49">
        <v>619.00181744482791</v>
      </c>
      <c r="AB94" s="49">
        <v>88</v>
      </c>
      <c r="AC94" s="22">
        <f t="shared" si="209"/>
        <v>1.4666666666666666</v>
      </c>
      <c r="AD94" s="100">
        <f t="shared" si="210"/>
        <v>57.899337521731169</v>
      </c>
      <c r="AE94" s="100">
        <f t="shared" si="211"/>
        <v>0.26362554827638152</v>
      </c>
      <c r="AF94" s="100">
        <f t="shared" si="212"/>
        <v>0.37645143931241964</v>
      </c>
      <c r="AG94" s="100">
        <f t="shared" si="213"/>
        <v>1.4833333333333334</v>
      </c>
      <c r="AH94" s="100">
        <f t="shared" si="214"/>
        <v>54.718766705058613</v>
      </c>
      <c r="AI94" s="88"/>
      <c r="AJ94" s="72"/>
      <c r="AL94">
        <f t="shared" si="191"/>
        <v>0.16633142176652496</v>
      </c>
      <c r="AM94">
        <f t="shared" si="192"/>
        <v>1.7626735946030405</v>
      </c>
      <c r="AN94" s="61"/>
      <c r="AO94" s="49">
        <v>501.00898195541367</v>
      </c>
      <c r="AP94" s="49">
        <v>88</v>
      </c>
      <c r="AQ94" s="22">
        <f t="shared" si="215"/>
        <v>1.4666666666666666</v>
      </c>
      <c r="AR94" s="100">
        <f t="shared" si="216"/>
        <v>41.255680332296905</v>
      </c>
      <c r="AS94" s="100">
        <f t="shared" si="217"/>
        <v>0.2344282442831423</v>
      </c>
      <c r="AT94" s="100">
        <f t="shared" si="218"/>
        <v>0.30215311303504322</v>
      </c>
      <c r="AU94" s="100">
        <f t="shared" si="219"/>
        <v>1.4833333333333334</v>
      </c>
      <c r="AV94" s="100">
        <f t="shared" si="220"/>
        <v>34.577781546452577</v>
      </c>
      <c r="AY94" s="72"/>
      <c r="AZ94">
        <f t="shared" si="193"/>
        <v>0.16633142176652496</v>
      </c>
      <c r="BA94">
        <f t="shared" si="194"/>
        <v>1.6154837533012822</v>
      </c>
      <c r="BB94" s="61"/>
      <c r="BC94" s="49">
        <v>951.7789922035472</v>
      </c>
      <c r="BD94" s="49">
        <v>88</v>
      </c>
      <c r="BE94" s="22">
        <f t="shared" si="221"/>
        <v>1.4666666666666666</v>
      </c>
      <c r="BF94" s="100">
        <f t="shared" si="222"/>
        <v>90.992255468790361</v>
      </c>
      <c r="BG94" s="100">
        <f t="shared" si="223"/>
        <v>1.826994991289604</v>
      </c>
      <c r="BH94" s="100">
        <f t="shared" si="224"/>
        <v>1.2475605218127219</v>
      </c>
      <c r="BI94" s="100">
        <f t="shared" si="225"/>
        <v>1.4833333333333334</v>
      </c>
      <c r="BJ94" s="100">
        <f t="shared" si="226"/>
        <v>66.265923929923019</v>
      </c>
      <c r="BK94" s="88"/>
      <c r="BL94" s="72"/>
      <c r="BN94">
        <f t="shared" si="195"/>
        <v>0.16633142176652496</v>
      </c>
      <c r="BO94">
        <f t="shared" si="196"/>
        <v>1.959004430229903</v>
      </c>
      <c r="BP94" s="61"/>
      <c r="BQ94" s="49">
        <v>871.66335244749166</v>
      </c>
      <c r="BR94" s="49">
        <v>88</v>
      </c>
      <c r="BS94" s="22">
        <f t="shared" si="227"/>
        <v>1.4666666666666666</v>
      </c>
      <c r="BT94" s="100">
        <f t="shared" si="228"/>
        <v>84.685062901728514</v>
      </c>
      <c r="BU94" s="100">
        <f t="shared" si="229"/>
        <v>1.4871742337919716</v>
      </c>
      <c r="BV94" s="100">
        <f t="shared" si="230"/>
        <v>1.05517949116739</v>
      </c>
      <c r="BW94" s="100">
        <f t="shared" si="231"/>
        <v>1.4833333333333334</v>
      </c>
      <c r="BX94" s="100">
        <f t="shared" si="232"/>
        <v>61.331350078139998</v>
      </c>
      <c r="BY94" s="88"/>
      <c r="BZ94" s="72"/>
      <c r="CB94">
        <f t="shared" si="197"/>
        <v>0.16633142176652496</v>
      </c>
      <c r="CC94">
        <f t="shared" si="198"/>
        <v>1.9278068144460327</v>
      </c>
      <c r="CD94" s="61"/>
      <c r="CE94"/>
      <c r="CG94"/>
      <c r="CH94"/>
      <c r="CI94"/>
      <c r="CJ94"/>
      <c r="CK94" s="72"/>
      <c r="CL94" s="52"/>
      <c r="CM94" s="88"/>
      <c r="CN94" s="72"/>
      <c r="CO94"/>
      <c r="CP94"/>
      <c r="CQ94"/>
      <c r="CR94" s="61"/>
      <c r="CS94"/>
      <c r="CT94" s="49"/>
      <c r="CX94" s="98"/>
      <c r="CY94" s="72"/>
      <c r="CZ94" s="52"/>
      <c r="DA94" s="88"/>
      <c r="DB94" s="72"/>
      <c r="DC94" s="52"/>
      <c r="DD94"/>
      <c r="DF94" s="61"/>
      <c r="DG94"/>
      <c r="DT94" s="61"/>
      <c r="DU94"/>
      <c r="EF94" s="49"/>
      <c r="EH94" s="61"/>
      <c r="EI94" s="49">
        <v>1134.0590813533481</v>
      </c>
      <c r="EJ94">
        <v>88</v>
      </c>
      <c r="EK94" s="22">
        <f t="shared" si="247"/>
        <v>1.4666666666666666</v>
      </c>
      <c r="EL94" s="100">
        <f t="shared" si="248"/>
        <v>141.50974311871079</v>
      </c>
      <c r="EM94" s="100">
        <f t="shared" si="249"/>
        <v>1.213900579591737</v>
      </c>
      <c r="EN94" s="100">
        <f t="shared" si="250"/>
        <v>0.86994223285946637</v>
      </c>
      <c r="EO94" s="100">
        <f t="shared" si="251"/>
        <v>1.4833333333333334</v>
      </c>
      <c r="EP94" s="100">
        <f t="shared" si="252"/>
        <v>117.97047580967862</v>
      </c>
      <c r="ES94" s="72"/>
      <c r="ET94">
        <f t="shared" si="253"/>
        <v>0.16633142176652496</v>
      </c>
      <c r="EU94">
        <f t="shared" si="254"/>
        <v>2.1507863425954423</v>
      </c>
      <c r="EV94" s="61"/>
      <c r="EW94">
        <v>1414.8156240302126</v>
      </c>
      <c r="EX94">
        <v>88</v>
      </c>
      <c r="EY94" s="22">
        <f t="shared" si="255"/>
        <v>1.4666666666666666</v>
      </c>
      <c r="EZ94" s="100">
        <f t="shared" si="256"/>
        <v>175.88677432964266</v>
      </c>
      <c r="FA94" s="100">
        <f t="shared" si="257"/>
        <v>1.0899341817110761</v>
      </c>
      <c r="FB94" s="100">
        <f t="shared" si="258"/>
        <v>1.0521683945146814</v>
      </c>
      <c r="FC94" s="100">
        <f t="shared" si="259"/>
        <v>1.4833333333333334</v>
      </c>
      <c r="FD94" s="100">
        <f t="shared" si="260"/>
        <v>147.26186879351911</v>
      </c>
      <c r="FG94" s="72"/>
      <c r="FH94">
        <f t="shared" si="261"/>
        <v>0.16633142176652496</v>
      </c>
      <c r="FI94">
        <f t="shared" si="262"/>
        <v>2.2452331842465352</v>
      </c>
      <c r="FJ94" s="61"/>
      <c r="FK94">
        <v>1418.7692729968464</v>
      </c>
      <c r="FL94">
        <v>88</v>
      </c>
      <c r="FM94" s="22">
        <f t="shared" si="263"/>
        <v>1.4666666666666666</v>
      </c>
      <c r="FN94" s="49">
        <f>((FK94*(FL$2/FM$2))+FK$4)/FO$4</f>
        <v>1.1466840971245664</v>
      </c>
      <c r="FO94" s="100"/>
      <c r="FP94" s="98"/>
      <c r="FQ94" s="100">
        <f t="shared" si="277"/>
        <v>1.4833333333333334</v>
      </c>
      <c r="FR94" s="100">
        <f t="shared" si="278"/>
        <v>0.65393028378945472</v>
      </c>
      <c r="FS94" s="88"/>
      <c r="FT94" s="72"/>
      <c r="FU94" s="72"/>
      <c r="FV94">
        <f t="shared" si="267"/>
        <v>0.16633142176652496</v>
      </c>
      <c r="FW94">
        <f t="shared" si="268"/>
        <v>5.944378950374106E-2</v>
      </c>
      <c r="FX94" s="61"/>
      <c r="FY94"/>
      <c r="GL94" s="61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61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61"/>
      <c r="HL94"/>
      <c r="HW94" s="61"/>
      <c r="HX94"/>
      <c r="II94" s="61"/>
      <c r="IJ94"/>
      <c r="IU94" s="61"/>
      <c r="IV94"/>
      <c r="JA94"/>
      <c r="JB94"/>
      <c r="JC94"/>
    </row>
    <row r="95" spans="13:263" x14ac:dyDescent="0.25">
      <c r="M95" s="49">
        <v>504.52006897644816</v>
      </c>
      <c r="N95" s="49">
        <v>89</v>
      </c>
      <c r="O95" s="22">
        <f t="shared" si="201"/>
        <v>1.4833333333333334</v>
      </c>
      <c r="P95" s="100">
        <f t="shared" si="202"/>
        <v>41.796045810326255</v>
      </c>
      <c r="Q95" s="100">
        <f t="shared" si="203"/>
        <v>0.32011853035146254</v>
      </c>
      <c r="R95" s="100">
        <f t="shared" si="204"/>
        <v>0.38595229273019016</v>
      </c>
      <c r="S95" s="100">
        <f t="shared" si="205"/>
        <v>1.5</v>
      </c>
      <c r="T95" s="100">
        <f t="shared" si="206"/>
        <v>36.01623501980724</v>
      </c>
      <c r="X95">
        <f t="shared" si="207"/>
        <v>0.17123875626126916</v>
      </c>
      <c r="Y95">
        <f t="shared" si="208"/>
        <v>1.6211351965122016</v>
      </c>
      <c r="Z95" s="61"/>
      <c r="AA95" s="49">
        <v>628.50318217173731</v>
      </c>
      <c r="AB95" s="49">
        <v>89</v>
      </c>
      <c r="AC95" s="22">
        <f t="shared" si="209"/>
        <v>1.4833333333333334</v>
      </c>
      <c r="AD95" s="100">
        <f t="shared" si="210"/>
        <v>58.788063059745326</v>
      </c>
      <c r="AE95" s="100">
        <f t="shared" si="211"/>
        <v>0.26662129314315858</v>
      </c>
      <c r="AF95" s="100">
        <f t="shared" si="212"/>
        <v>0.37754173377906242</v>
      </c>
      <c r="AG95" s="100">
        <f t="shared" si="213"/>
        <v>1.5</v>
      </c>
      <c r="AH95" s="100">
        <f t="shared" si="214"/>
        <v>54.714864662935746</v>
      </c>
      <c r="AI95" s="88"/>
      <c r="AJ95" s="72"/>
      <c r="AL95">
        <f t="shared" si="191"/>
        <v>0.17123875626126916</v>
      </c>
      <c r="AM95">
        <f t="shared" si="192"/>
        <v>1.7692891513555704</v>
      </c>
      <c r="AN95" s="61"/>
      <c r="AO95" s="49">
        <v>507.51206882201336</v>
      </c>
      <c r="AP95" s="49">
        <v>89</v>
      </c>
      <c r="AQ95" s="22">
        <f t="shared" si="215"/>
        <v>1.4833333333333334</v>
      </c>
      <c r="AR95" s="100">
        <f t="shared" si="216"/>
        <v>41.791178262682251</v>
      </c>
      <c r="AS95" s="100">
        <f t="shared" si="217"/>
        <v>0.23709220160454167</v>
      </c>
      <c r="AT95" s="100">
        <f t="shared" si="218"/>
        <v>0.3027214763572233</v>
      </c>
      <c r="AU95" s="100">
        <f t="shared" si="219"/>
        <v>1.5</v>
      </c>
      <c r="AV95" s="100">
        <f t="shared" si="220"/>
        <v>39.51711239118687</v>
      </c>
      <c r="AY95" s="72"/>
      <c r="AZ95">
        <f t="shared" si="193"/>
        <v>0.17123875626126916</v>
      </c>
      <c r="BA95">
        <f t="shared" si="194"/>
        <v>1.6210846158377497</v>
      </c>
      <c r="BB95" s="61"/>
      <c r="BC95" s="49">
        <v>962.87330423062406</v>
      </c>
      <c r="BD95" s="49">
        <v>89</v>
      </c>
      <c r="BE95" s="22">
        <f t="shared" si="221"/>
        <v>1.4833333333333334</v>
      </c>
      <c r="BF95" s="100">
        <f t="shared" si="222"/>
        <v>92.052897153979359</v>
      </c>
      <c r="BG95" s="100">
        <f t="shared" si="223"/>
        <v>1.8477562980088043</v>
      </c>
      <c r="BH95" s="100">
        <f t="shared" si="224"/>
        <v>1.2582388397908351</v>
      </c>
      <c r="BI95" s="100">
        <f t="shared" si="225"/>
        <v>1.5</v>
      </c>
      <c r="BJ95" s="100">
        <f t="shared" si="226"/>
        <v>65.967151221733445</v>
      </c>
      <c r="BK95" s="88"/>
      <c r="BL95" s="72"/>
      <c r="BN95">
        <f t="shared" si="195"/>
        <v>0.17123875626126916</v>
      </c>
      <c r="BO95">
        <f t="shared" si="196"/>
        <v>1.96403746147867</v>
      </c>
      <c r="BP95" s="61"/>
      <c r="BQ95" s="49">
        <v>882.73438813722441</v>
      </c>
      <c r="BR95" s="49">
        <v>89</v>
      </c>
      <c r="BS95" s="22">
        <f t="shared" si="227"/>
        <v>1.4833333333333334</v>
      </c>
      <c r="BT95" s="100">
        <f t="shared" si="228"/>
        <v>85.760651718374078</v>
      </c>
      <c r="BU95" s="100">
        <f t="shared" si="229"/>
        <v>1.5040739409941533</v>
      </c>
      <c r="BV95" s="100">
        <f t="shared" si="230"/>
        <v>1.0644942259608041</v>
      </c>
      <c r="BW95" s="100">
        <f t="shared" si="231"/>
        <v>1.5</v>
      </c>
      <c r="BX95" s="100">
        <f t="shared" si="232"/>
        <v>64.369189717888645</v>
      </c>
      <c r="BY95" s="88"/>
      <c r="BZ95" s="72"/>
      <c r="CB95">
        <f t="shared" si="197"/>
        <v>0.17123875626126916</v>
      </c>
      <c r="CC95">
        <f t="shared" si="198"/>
        <v>1.9332880726823956</v>
      </c>
      <c r="CD95" s="61"/>
      <c r="CE95"/>
      <c r="CG95"/>
      <c r="CH95"/>
      <c r="CI95"/>
      <c r="CJ95"/>
      <c r="CK95" s="72"/>
      <c r="CL95" s="52"/>
      <c r="CM95" s="88"/>
      <c r="CN95" s="72"/>
      <c r="CO95"/>
      <c r="CP95"/>
      <c r="CQ95"/>
      <c r="CR95" s="61"/>
      <c r="CS95"/>
      <c r="CT95" s="49"/>
      <c r="CX95" s="98"/>
      <c r="CY95" s="72"/>
      <c r="CZ95" s="52"/>
      <c r="DA95" s="88"/>
      <c r="DB95" s="72"/>
      <c r="DC95" s="52"/>
      <c r="DD95"/>
      <c r="DF95" s="61"/>
      <c r="DG95"/>
      <c r="DT95" s="61"/>
      <c r="DU95"/>
      <c r="EF95" s="49"/>
      <c r="EH95" s="61"/>
      <c r="EI95" s="49">
        <v>1150.087387984061</v>
      </c>
      <c r="EJ95">
        <v>89</v>
      </c>
      <c r="EK95" s="22">
        <f t="shared" si="247"/>
        <v>1.4833333333333334</v>
      </c>
      <c r="EL95" s="100">
        <f t="shared" si="248"/>
        <v>143.50978138059159</v>
      </c>
      <c r="EM95" s="100">
        <f t="shared" si="249"/>
        <v>1.2276949043598251</v>
      </c>
      <c r="EN95" s="100">
        <f t="shared" si="250"/>
        <v>0.87969534150461148</v>
      </c>
      <c r="EO95" s="100">
        <f t="shared" si="251"/>
        <v>1.5</v>
      </c>
      <c r="EP95" s="100">
        <f t="shared" si="252"/>
        <v>123.49977337800867</v>
      </c>
      <c r="ES95" s="72"/>
      <c r="ET95">
        <f t="shared" si="253"/>
        <v>0.17123875626126916</v>
      </c>
      <c r="EU95">
        <f t="shared" si="254"/>
        <v>2.1568815028459336</v>
      </c>
      <c r="EV95" s="61"/>
      <c r="EW95">
        <v>1433.819549315743</v>
      </c>
      <c r="EX95">
        <v>89</v>
      </c>
      <c r="EY95" s="22">
        <f t="shared" si="255"/>
        <v>1.4833333333333334</v>
      </c>
      <c r="EZ95" s="100">
        <f t="shared" si="256"/>
        <v>178.24930062727569</v>
      </c>
      <c r="FA95" s="100">
        <f t="shared" si="257"/>
        <v>1.1023197974123384</v>
      </c>
      <c r="FB95" s="100">
        <f t="shared" si="258"/>
        <v>1.0632671656004724</v>
      </c>
      <c r="FC95" s="100">
        <f t="shared" si="259"/>
        <v>1.5</v>
      </c>
      <c r="FD95" s="100">
        <f t="shared" si="260"/>
        <v>136.16309430212416</v>
      </c>
      <c r="FG95" s="72"/>
      <c r="FH95">
        <f t="shared" si="261"/>
        <v>0.17123875626126916</v>
      </c>
      <c r="FI95">
        <f t="shared" si="262"/>
        <v>2.2510278345445998</v>
      </c>
      <c r="FJ95" s="61"/>
      <c r="FK95">
        <v>1437.8373517195887</v>
      </c>
      <c r="FL95">
        <v>89</v>
      </c>
      <c r="FM95" s="22">
        <f t="shared" si="263"/>
        <v>1.4833333333333334</v>
      </c>
      <c r="FN95" s="49">
        <f>((FK95*(FL$2/FM$2))+FK$4)/FO$4</f>
        <v>1.1578955088328418</v>
      </c>
      <c r="FO95" s="100"/>
      <c r="FP95" s="98"/>
      <c r="FQ95" s="100">
        <f t="shared" si="277"/>
        <v>1.5</v>
      </c>
      <c r="FR95" s="100">
        <f t="shared" si="278"/>
        <v>0.61606879257591007</v>
      </c>
      <c r="FS95" s="88"/>
      <c r="FT95" s="72"/>
      <c r="FU95" s="72"/>
      <c r="FV95">
        <f t="shared" si="267"/>
        <v>0.17123875626126916</v>
      </c>
      <c r="FW95">
        <f t="shared" si="268"/>
        <v>6.3669369421781738E-2</v>
      </c>
      <c r="FX95" s="61"/>
      <c r="FY95"/>
      <c r="GL95" s="61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61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61"/>
      <c r="HL95"/>
      <c r="HW95" s="61"/>
      <c r="HX95"/>
      <c r="II95" s="61"/>
      <c r="IJ95"/>
      <c r="IU95" s="61"/>
      <c r="IV95"/>
      <c r="JA95"/>
      <c r="JB95"/>
      <c r="JC95"/>
    </row>
    <row r="96" spans="13:263" x14ac:dyDescent="0.25">
      <c r="M96" s="49">
        <v>512.0156247615887</v>
      </c>
      <c r="N96" s="49">
        <v>90</v>
      </c>
      <c r="O96" s="22">
        <f t="shared" si="201"/>
        <v>1.5</v>
      </c>
      <c r="P96" s="100">
        <f t="shared" si="202"/>
        <v>42.417001471426452</v>
      </c>
      <c r="Q96" s="100">
        <f t="shared" si="203"/>
        <v>0.32371536777114185</v>
      </c>
      <c r="R96" s="100">
        <f t="shared" si="204"/>
        <v>0.38683326793773209</v>
      </c>
      <c r="S96" s="100">
        <f t="shared" si="205"/>
        <v>1.5166666666666666</v>
      </c>
      <c r="T96" s="100">
        <f t="shared" si="206"/>
        <v>36.035712950927191</v>
      </c>
      <c r="X96">
        <f t="shared" si="207"/>
        <v>0.17609125905568124</v>
      </c>
      <c r="Y96">
        <f t="shared" si="208"/>
        <v>1.6275399642644386</v>
      </c>
      <c r="Z96" s="61"/>
      <c r="AA96" s="49">
        <v>638.50176193962068</v>
      </c>
      <c r="AB96" s="49">
        <v>90</v>
      </c>
      <c r="AC96" s="22">
        <f t="shared" si="209"/>
        <v>1.5</v>
      </c>
      <c r="AD96" s="100">
        <f t="shared" si="210"/>
        <v>59.723296411899796</v>
      </c>
      <c r="AE96" s="100">
        <f t="shared" si="211"/>
        <v>0.26961703800993564</v>
      </c>
      <c r="AF96" s="100">
        <f t="shared" si="212"/>
        <v>0.37868908434485393</v>
      </c>
      <c r="AG96" s="100">
        <f t="shared" si="213"/>
        <v>1.5166666666666666</v>
      </c>
      <c r="AH96" s="100">
        <f t="shared" si="214"/>
        <v>56.136203548512057</v>
      </c>
      <c r="AI96" s="88"/>
      <c r="AJ96" s="72"/>
      <c r="AL96">
        <f t="shared" si="191"/>
        <v>0.17609125905568124</v>
      </c>
      <c r="AM96">
        <f t="shared" si="192"/>
        <v>1.7761437704861536</v>
      </c>
      <c r="AN96" s="61"/>
      <c r="AO96" s="49">
        <v>515.00606792541771</v>
      </c>
      <c r="AP96" s="49">
        <v>90</v>
      </c>
      <c r="AQ96" s="22">
        <f t="shared" si="215"/>
        <v>1.5</v>
      </c>
      <c r="AR96" s="100">
        <f t="shared" si="216"/>
        <v>42.408273050511994</v>
      </c>
      <c r="AS96" s="100">
        <f t="shared" si="217"/>
        <v>0.23975615892594099</v>
      </c>
      <c r="AT96" s="100">
        <f t="shared" si="218"/>
        <v>0.30337644442303546</v>
      </c>
      <c r="AU96" s="100">
        <f t="shared" si="219"/>
        <v>1.5166666666666666</v>
      </c>
      <c r="AV96" s="100">
        <f t="shared" si="220"/>
        <v>41.995568434545241</v>
      </c>
      <c r="AY96" s="72"/>
      <c r="AZ96">
        <f t="shared" si="193"/>
        <v>0.17609125905568124</v>
      </c>
      <c r="BA96">
        <f t="shared" si="194"/>
        <v>1.6274505874820204</v>
      </c>
      <c r="BB96" s="61"/>
      <c r="BC96" s="49">
        <v>974.88371101378038</v>
      </c>
      <c r="BD96" s="49">
        <v>90</v>
      </c>
      <c r="BE96" s="22">
        <f t="shared" si="221"/>
        <v>1.5</v>
      </c>
      <c r="BF96" s="100">
        <f t="shared" si="222"/>
        <v>93.201119599787802</v>
      </c>
      <c r="BG96" s="100">
        <f t="shared" si="223"/>
        <v>1.8685176047280043</v>
      </c>
      <c r="BH96" s="100">
        <f t="shared" si="224"/>
        <v>1.2697989024935983</v>
      </c>
      <c r="BI96" s="100">
        <f t="shared" si="225"/>
        <v>1.5166666666666666</v>
      </c>
      <c r="BJ96" s="100">
        <f t="shared" si="226"/>
        <v>64.415060464445531</v>
      </c>
      <c r="BK96" s="88"/>
      <c r="BL96" s="72"/>
      <c r="BN96">
        <f t="shared" si="195"/>
        <v>0.17609125905568124</v>
      </c>
      <c r="BO96">
        <f t="shared" si="196"/>
        <v>1.9694211294472137</v>
      </c>
      <c r="BP96" s="61"/>
      <c r="BQ96" s="49">
        <v>892.70613865930147</v>
      </c>
      <c r="BR96" s="49">
        <v>90</v>
      </c>
      <c r="BS96" s="22">
        <f t="shared" si="227"/>
        <v>1.5</v>
      </c>
      <c r="BT96" s="100">
        <f t="shared" si="228"/>
        <v>86.729441237666521</v>
      </c>
      <c r="BU96" s="100">
        <f t="shared" si="229"/>
        <v>1.5209736481963345</v>
      </c>
      <c r="BV96" s="100">
        <f t="shared" si="230"/>
        <v>1.0728840653708043</v>
      </c>
      <c r="BW96" s="100">
        <f t="shared" si="231"/>
        <v>1.5166666666666666</v>
      </c>
      <c r="BX96" s="100">
        <f t="shared" si="232"/>
        <v>67.653686831085864</v>
      </c>
      <c r="BY96" s="88"/>
      <c r="BZ96" s="72"/>
      <c r="CB96">
        <f t="shared" si="197"/>
        <v>0.17609125905568124</v>
      </c>
      <c r="CC96">
        <f t="shared" si="198"/>
        <v>1.9381665484175332</v>
      </c>
      <c r="CD96" s="61"/>
      <c r="CE96"/>
      <c r="CG96"/>
      <c r="CH96"/>
      <c r="CI96"/>
      <c r="CJ96"/>
      <c r="CK96" s="72"/>
      <c r="CL96" s="52"/>
      <c r="CM96" s="88"/>
      <c r="CN96" s="72"/>
      <c r="CO96"/>
      <c r="CP96"/>
      <c r="CQ96"/>
      <c r="CR96" s="61"/>
      <c r="CS96"/>
      <c r="CT96" s="49"/>
      <c r="CX96" s="98"/>
      <c r="CY96" s="72"/>
      <c r="CZ96" s="52"/>
      <c r="DA96" s="88"/>
      <c r="DB96" s="72"/>
      <c r="DC96" s="52"/>
      <c r="DD96"/>
      <c r="DF96" s="61"/>
      <c r="DG96"/>
      <c r="DT96" s="61"/>
      <c r="DU96"/>
      <c r="EF96" s="49"/>
      <c r="EH96" s="61"/>
      <c r="EI96" s="49">
        <v>1165.5729277913072</v>
      </c>
      <c r="EJ96">
        <v>90</v>
      </c>
      <c r="EK96" s="22">
        <f t="shared" si="247"/>
        <v>1.5</v>
      </c>
      <c r="EL96" s="100">
        <f t="shared" si="248"/>
        <v>145.44209231236675</v>
      </c>
      <c r="EM96" s="100">
        <f t="shared" si="249"/>
        <v>1.2414892291279129</v>
      </c>
      <c r="EN96" s="100">
        <f t="shared" si="250"/>
        <v>0.88911818046374358</v>
      </c>
      <c r="EO96" s="100">
        <f t="shared" si="251"/>
        <v>1.5166666666666666</v>
      </c>
      <c r="EP96" s="100">
        <f t="shared" si="252"/>
        <v>131.38534744466017</v>
      </c>
      <c r="ES96" s="72"/>
      <c r="ET96">
        <f t="shared" si="253"/>
        <v>0.17609125905568124</v>
      </c>
      <c r="EU96">
        <f t="shared" si="254"/>
        <v>2.1626901136307746</v>
      </c>
      <c r="EV96" s="61"/>
      <c r="EW96">
        <v>1454.300948909819</v>
      </c>
      <c r="EX96">
        <v>90</v>
      </c>
      <c r="EY96" s="22">
        <f t="shared" si="255"/>
        <v>1.5</v>
      </c>
      <c r="EZ96" s="100">
        <f t="shared" si="256"/>
        <v>180.79550328942665</v>
      </c>
      <c r="FA96" s="100">
        <f t="shared" si="257"/>
        <v>1.1147054131136005</v>
      </c>
      <c r="FB96" s="100">
        <f t="shared" si="258"/>
        <v>1.0752288189008221</v>
      </c>
      <c r="FC96" s="100">
        <f t="shared" si="259"/>
        <v>1.5166666666666666</v>
      </c>
      <c r="FD96" s="100">
        <f t="shared" si="260"/>
        <v>121.57788322952271</v>
      </c>
      <c r="FG96" s="72"/>
      <c r="FH96">
        <f t="shared" si="261"/>
        <v>0.17609125905568124</v>
      </c>
      <c r="FI96">
        <f t="shared" si="262"/>
        <v>2.2571876245858347</v>
      </c>
      <c r="FJ96" s="61"/>
      <c r="FK96">
        <v>1455.8421961187964</v>
      </c>
      <c r="FL96">
        <v>90</v>
      </c>
      <c r="FM96" s="22">
        <f t="shared" si="263"/>
        <v>1.5</v>
      </c>
      <c r="FN96" s="49">
        <f>((FK96*(FL$2/FM$2))+FK$4)/FO$4</f>
        <v>1.1684817732508817</v>
      </c>
      <c r="FO96" s="100"/>
      <c r="FP96" s="98"/>
      <c r="FQ96" s="100">
        <f t="shared" si="277"/>
        <v>1.5166666666666666</v>
      </c>
      <c r="FR96" s="100">
        <f t="shared" si="278"/>
        <v>0.6065425198813611</v>
      </c>
      <c r="FS96" s="88"/>
      <c r="FT96" s="72"/>
      <c r="FU96" s="72"/>
      <c r="FV96">
        <f t="shared" si="267"/>
        <v>0.17609125905568124</v>
      </c>
      <c r="FW96">
        <f t="shared" si="268"/>
        <v>6.7621942369407384E-2</v>
      </c>
      <c r="FX96" s="61"/>
      <c r="FY96"/>
      <c r="GL96" s="61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61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61"/>
      <c r="HL96"/>
      <c r="HW96" s="61"/>
      <c r="HX96"/>
      <c r="II96" s="61"/>
      <c r="IJ96"/>
      <c r="IU96" s="61"/>
      <c r="IV96"/>
      <c r="JA96"/>
      <c r="JB96"/>
      <c r="JC96"/>
    </row>
    <row r="97" spans="13:263" x14ac:dyDescent="0.25">
      <c r="M97" s="49">
        <v>519.01180140725126</v>
      </c>
      <c r="N97" s="49">
        <v>91</v>
      </c>
      <c r="O97" s="22">
        <f t="shared" si="201"/>
        <v>1.5166666666666666</v>
      </c>
      <c r="P97" s="100">
        <f t="shared" si="202"/>
        <v>42.996586977653159</v>
      </c>
      <c r="Q97" s="100">
        <f t="shared" si="203"/>
        <v>0.32731220519082121</v>
      </c>
      <c r="R97" s="100">
        <f t="shared" si="204"/>
        <v>0.38765554961357945</v>
      </c>
      <c r="S97" s="100">
        <f t="shared" si="205"/>
        <v>1.5333333333333332</v>
      </c>
      <c r="T97" s="100">
        <f t="shared" si="206"/>
        <v>39.763848235572418</v>
      </c>
      <c r="X97">
        <f t="shared" si="207"/>
        <v>0.18089014193744996</v>
      </c>
      <c r="Y97">
        <f t="shared" si="208"/>
        <v>1.6334339831237668</v>
      </c>
      <c r="Z97" s="61"/>
      <c r="AA97" s="49">
        <v>648.00173610878539</v>
      </c>
      <c r="AB97" s="49">
        <v>91</v>
      </c>
      <c r="AC97" s="22">
        <f t="shared" si="209"/>
        <v>1.5166666666666666</v>
      </c>
      <c r="AD97" s="100">
        <f t="shared" si="210"/>
        <v>60.611891881843178</v>
      </c>
      <c r="AE97" s="100">
        <f t="shared" si="211"/>
        <v>0.2726127828767127</v>
      </c>
      <c r="AF97" s="100">
        <f t="shared" si="212"/>
        <v>0.37977921924311281</v>
      </c>
      <c r="AG97" s="100">
        <f t="shared" si="213"/>
        <v>1.5333333333333332</v>
      </c>
      <c r="AH97" s="100">
        <f t="shared" si="214"/>
        <v>61.754949826656208</v>
      </c>
      <c r="AI97" s="88"/>
      <c r="AJ97" s="72"/>
      <c r="AL97">
        <f t="shared" si="191"/>
        <v>0.18089014193744996</v>
      </c>
      <c r="AM97">
        <f t="shared" si="192"/>
        <v>1.7825578398757405</v>
      </c>
      <c r="AN97" s="61"/>
      <c r="AO97" s="49">
        <v>523.50859591796575</v>
      </c>
      <c r="AP97" s="49">
        <v>91</v>
      </c>
      <c r="AQ97" s="22">
        <f t="shared" si="215"/>
        <v>1.5166666666666666</v>
      </c>
      <c r="AR97" s="100">
        <f t="shared" si="216"/>
        <v>43.108415342388476</v>
      </c>
      <c r="AS97" s="100">
        <f t="shared" si="217"/>
        <v>0.24242011624734033</v>
      </c>
      <c r="AT97" s="100">
        <f t="shared" si="218"/>
        <v>0.30411955691036729</v>
      </c>
      <c r="AU97" s="100">
        <f t="shared" si="219"/>
        <v>1.5333333333333332</v>
      </c>
      <c r="AV97" s="100">
        <f t="shared" si="220"/>
        <v>39.513614638179057</v>
      </c>
      <c r="AY97" s="72"/>
      <c r="AZ97">
        <f t="shared" si="193"/>
        <v>0.18089014193744996</v>
      </c>
      <c r="BA97">
        <f t="shared" si="194"/>
        <v>1.6345620585600946</v>
      </c>
      <c r="BB97" s="61"/>
      <c r="BC97" s="49">
        <v>985.87385095660181</v>
      </c>
      <c r="BD97" s="49">
        <v>91</v>
      </c>
      <c r="BE97" s="22">
        <f t="shared" si="221"/>
        <v>1.5166666666666666</v>
      </c>
      <c r="BF97" s="100">
        <f t="shared" si="222"/>
        <v>94.251802194703799</v>
      </c>
      <c r="BG97" s="100">
        <f t="shared" si="223"/>
        <v>1.8892789114472042</v>
      </c>
      <c r="BH97" s="100">
        <f t="shared" si="224"/>
        <v>1.280376954440126</v>
      </c>
      <c r="BI97" s="100">
        <f t="shared" si="225"/>
        <v>1.5333333333333332</v>
      </c>
      <c r="BJ97" s="100">
        <f t="shared" si="226"/>
        <v>64.416961132501115</v>
      </c>
      <c r="BK97" s="88"/>
      <c r="BL97" s="72"/>
      <c r="BN97">
        <f t="shared" si="195"/>
        <v>0.18089014193744996</v>
      </c>
      <c r="BO97">
        <f t="shared" si="196"/>
        <v>1.9742896631296316</v>
      </c>
      <c r="BP97" s="61"/>
      <c r="BQ97" s="49">
        <v>904.81945712943195</v>
      </c>
      <c r="BR97" s="49">
        <v>91</v>
      </c>
      <c r="BS97" s="22">
        <f t="shared" si="227"/>
        <v>1.5166666666666666</v>
      </c>
      <c r="BT97" s="100">
        <f t="shared" si="228"/>
        <v>87.906291375637025</v>
      </c>
      <c r="BU97" s="100">
        <f t="shared" si="229"/>
        <v>1.537873355398516</v>
      </c>
      <c r="BV97" s="100">
        <f t="shared" si="230"/>
        <v>1.0830757359768406</v>
      </c>
      <c r="BW97" s="100">
        <f t="shared" si="231"/>
        <v>1.5333333333333332</v>
      </c>
      <c r="BX97" s="100">
        <f t="shared" si="232"/>
        <v>62.921176011615728</v>
      </c>
      <c r="BY97" s="88"/>
      <c r="BZ97" s="72"/>
      <c r="CB97">
        <f t="shared" si="197"/>
        <v>0.18089014193744996</v>
      </c>
      <c r="CC97">
        <f t="shared" si="198"/>
        <v>1.9440199582585946</v>
      </c>
      <c r="CD97" s="61"/>
      <c r="CE97"/>
      <c r="CG97"/>
      <c r="CH97"/>
      <c r="CI97"/>
      <c r="CJ97"/>
      <c r="CK97" s="72"/>
      <c r="CL97" s="52"/>
      <c r="CM97" s="88"/>
      <c r="CN97" s="72"/>
      <c r="CO97"/>
      <c r="CP97"/>
      <c r="CQ97"/>
      <c r="CR97" s="61"/>
      <c r="CS97"/>
      <c r="CT97" s="49"/>
      <c r="CX97" s="98"/>
      <c r="CY97" s="72"/>
      <c r="CZ97" s="52"/>
      <c r="DA97" s="88"/>
      <c r="DB97" s="72"/>
      <c r="DC97" s="52"/>
      <c r="DD97"/>
      <c r="DF97" s="61"/>
      <c r="DG97"/>
      <c r="DT97" s="61"/>
      <c r="DU97"/>
      <c r="EF97" s="49"/>
      <c r="EH97" s="61"/>
      <c r="EI97" s="49">
        <v>1183.0782941124396</v>
      </c>
      <c r="EJ97">
        <v>91</v>
      </c>
      <c r="EK97" s="22">
        <f t="shared" si="247"/>
        <v>1.5166666666666666</v>
      </c>
      <c r="EL97" s="100">
        <f t="shared" si="248"/>
        <v>147.62644049319186</v>
      </c>
      <c r="EM97" s="100">
        <f t="shared" si="249"/>
        <v>1.255283553896001</v>
      </c>
      <c r="EN97" s="100">
        <f t="shared" si="250"/>
        <v>0.89977006924630043</v>
      </c>
      <c r="EO97" s="100">
        <f t="shared" si="251"/>
        <v>1.5333333333333332</v>
      </c>
      <c r="EP97" s="100">
        <f t="shared" si="252"/>
        <v>129.68022902253568</v>
      </c>
      <c r="ES97" s="72"/>
      <c r="ET97">
        <f t="shared" si="253"/>
        <v>0.18089014193744996</v>
      </c>
      <c r="EU97">
        <f t="shared" si="254"/>
        <v>2.1691641483536102</v>
      </c>
      <c r="EV97" s="61"/>
      <c r="EW97">
        <v>1470.3289597909713</v>
      </c>
      <c r="EX97">
        <v>91</v>
      </c>
      <c r="EY97" s="22">
        <f t="shared" si="255"/>
        <v>1.5166666666666666</v>
      </c>
      <c r="EZ97" s="100">
        <f t="shared" si="256"/>
        <v>182.78807043734648</v>
      </c>
      <c r="FA97" s="100">
        <f t="shared" si="257"/>
        <v>1.1270910288148628</v>
      </c>
      <c r="FB97" s="100">
        <f t="shared" si="258"/>
        <v>1.0845895810095809</v>
      </c>
      <c r="FC97" s="100">
        <f t="shared" si="259"/>
        <v>1.5333333333333332</v>
      </c>
      <c r="FD97" s="100">
        <f t="shared" si="260"/>
        <v>125.064274984335</v>
      </c>
      <c r="FG97" s="72"/>
      <c r="FH97">
        <f t="shared" si="261"/>
        <v>0.18089014193744996</v>
      </c>
      <c r="FI97">
        <f t="shared" si="262"/>
        <v>2.2619478483327473</v>
      </c>
      <c r="FJ97" s="61"/>
      <c r="FK97">
        <v>1472.7638133794569</v>
      </c>
      <c r="FL97">
        <v>91</v>
      </c>
      <c r="FM97" s="22">
        <f t="shared" si="263"/>
        <v>1.5166666666666666</v>
      </c>
      <c r="FN97" s="49">
        <f>((FK97*(FL$2/FM$2))+FK$4)/FO$4</f>
        <v>1.1784311352520387</v>
      </c>
      <c r="FO97" s="100"/>
      <c r="FP97" s="98"/>
      <c r="FQ97" s="100">
        <f t="shared" si="277"/>
        <v>1.5333333333333332</v>
      </c>
      <c r="FR97" s="100">
        <f t="shared" si="278"/>
        <v>0.64623041650255142</v>
      </c>
      <c r="FS97" s="88"/>
      <c r="FT97" s="72"/>
      <c r="FU97" s="72"/>
      <c r="FV97">
        <f t="shared" si="267"/>
        <v>0.18089014193744996</v>
      </c>
      <c r="FW97">
        <f t="shared" si="268"/>
        <v>7.1304208452294543E-2</v>
      </c>
      <c r="FX97" s="61"/>
      <c r="FY97"/>
      <c r="GI97" s="12"/>
      <c r="GL97" s="61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61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61"/>
      <c r="HL97"/>
      <c r="HW97" s="61"/>
      <c r="HX97"/>
      <c r="II97" s="61"/>
      <c r="IJ97"/>
      <c r="IU97" s="61"/>
      <c r="IV97"/>
      <c r="JA97"/>
      <c r="JB97"/>
      <c r="JC97"/>
    </row>
    <row r="98" spans="13:263" x14ac:dyDescent="0.25">
      <c r="M98" s="49">
        <v>526.51519446261</v>
      </c>
      <c r="N98" s="49">
        <v>92</v>
      </c>
      <c r="O98" s="22">
        <f t="shared" si="201"/>
        <v>1.5333333333333332</v>
      </c>
      <c r="P98" s="100">
        <f t="shared" si="202"/>
        <v>43.618191903124021</v>
      </c>
      <c r="Q98" s="100">
        <f t="shared" si="203"/>
        <v>0.33090904261050053</v>
      </c>
      <c r="R98" s="100">
        <f t="shared" si="204"/>
        <v>0.3885374459590536</v>
      </c>
      <c r="S98" s="100">
        <f t="shared" si="205"/>
        <v>1.5499999999999998</v>
      </c>
      <c r="T98" s="100">
        <f t="shared" si="206"/>
        <v>41.006225588269217</v>
      </c>
      <c r="X98">
        <f t="shared" si="207"/>
        <v>0.1856365769619116</v>
      </c>
      <c r="Y98">
        <f t="shared" si="208"/>
        <v>1.639667658886627</v>
      </c>
      <c r="Z98" s="61"/>
      <c r="AA98" s="49">
        <v>658.50683367752538</v>
      </c>
      <c r="AB98" s="49">
        <v>92</v>
      </c>
      <c r="AC98" s="22">
        <f t="shared" si="209"/>
        <v>1.5333333333333332</v>
      </c>
      <c r="AD98" s="100">
        <f t="shared" si="210"/>
        <v>61.594503196850191</v>
      </c>
      <c r="AE98" s="100">
        <f t="shared" si="211"/>
        <v>0.27560852774348976</v>
      </c>
      <c r="AF98" s="100">
        <f t="shared" si="212"/>
        <v>0.3809846934123447</v>
      </c>
      <c r="AG98" s="100">
        <f t="shared" si="213"/>
        <v>1.5499999999999998</v>
      </c>
      <c r="AH98" s="100">
        <f t="shared" si="214"/>
        <v>63.143280486483221</v>
      </c>
      <c r="AI98" s="88"/>
      <c r="AJ98" s="72"/>
      <c r="AL98">
        <f t="shared" si="191"/>
        <v>0.1856365769619116</v>
      </c>
      <c r="AM98">
        <f t="shared" si="192"/>
        <v>1.7895419566807682</v>
      </c>
      <c r="AN98" s="61"/>
      <c r="AO98" s="49">
        <v>532.00587402772157</v>
      </c>
      <c r="AP98" s="49">
        <v>92</v>
      </c>
      <c r="AQ98" s="22">
        <f t="shared" si="215"/>
        <v>1.5333333333333332</v>
      </c>
      <c r="AR98" s="100">
        <f t="shared" si="216"/>
        <v>43.808125331663497</v>
      </c>
      <c r="AS98" s="100">
        <f t="shared" si="217"/>
        <v>0.24508407356873968</v>
      </c>
      <c r="AT98" s="100">
        <f t="shared" si="218"/>
        <v>0.30486221056316626</v>
      </c>
      <c r="AU98" s="100">
        <f t="shared" si="219"/>
        <v>1.5499999999999998</v>
      </c>
      <c r="AV98" s="100">
        <f t="shared" si="220"/>
        <v>37.049857379417858</v>
      </c>
      <c r="AY98" s="72"/>
      <c r="AZ98">
        <f t="shared" si="193"/>
        <v>0.1856365769619116</v>
      </c>
      <c r="BA98">
        <f t="shared" si="194"/>
        <v>1.6415546689386478</v>
      </c>
      <c r="BB98" s="61"/>
      <c r="BC98" s="49">
        <v>997.34309542905044</v>
      </c>
      <c r="BD98" s="49">
        <v>92</v>
      </c>
      <c r="BE98" s="22">
        <f t="shared" si="221"/>
        <v>1.5333333333333332</v>
      </c>
      <c r="BF98" s="100">
        <f t="shared" si="222"/>
        <v>95.348288281935979</v>
      </c>
      <c r="BG98" s="100">
        <f t="shared" si="223"/>
        <v>1.9100402181664042</v>
      </c>
      <c r="BH98" s="100">
        <f t="shared" si="224"/>
        <v>1.2914161463383362</v>
      </c>
      <c r="BI98" s="100">
        <f t="shared" si="225"/>
        <v>1.5499999999999998</v>
      </c>
      <c r="BJ98" s="100">
        <f t="shared" si="226"/>
        <v>64.775236404151229</v>
      </c>
      <c r="BK98" s="88"/>
      <c r="BL98" s="72"/>
      <c r="BN98">
        <f t="shared" si="195"/>
        <v>0.1856365769619116</v>
      </c>
      <c r="BO98">
        <f t="shared" si="196"/>
        <v>1.979312900880897</v>
      </c>
      <c r="BP98" s="61"/>
      <c r="BQ98" s="49">
        <v>915.91811861104702</v>
      </c>
      <c r="BR98" s="49">
        <v>92</v>
      </c>
      <c r="BS98" s="22">
        <f t="shared" si="227"/>
        <v>1.5333333333333332</v>
      </c>
      <c r="BT98" s="100">
        <f t="shared" si="228"/>
        <v>88.984564132036041</v>
      </c>
      <c r="BU98" s="100">
        <f t="shared" si="229"/>
        <v>1.5547730626006975</v>
      </c>
      <c r="BV98" s="100">
        <f t="shared" si="230"/>
        <v>1.0924137140269883</v>
      </c>
      <c r="BW98" s="100">
        <f t="shared" si="231"/>
        <v>1.5499999999999998</v>
      </c>
      <c r="BX98" s="100">
        <f t="shared" si="232"/>
        <v>62.602571857149009</v>
      </c>
      <c r="BY98" s="88"/>
      <c r="BZ98" s="72"/>
      <c r="CB98">
        <f t="shared" si="197"/>
        <v>0.1856365769619116</v>
      </c>
      <c r="CC98">
        <f t="shared" si="198"/>
        <v>1.949314677502415</v>
      </c>
      <c r="CD98" s="61"/>
      <c r="CE98"/>
      <c r="CG98"/>
      <c r="CH98"/>
      <c r="CI98"/>
      <c r="CJ98"/>
      <c r="CK98" s="72"/>
      <c r="CL98" s="52"/>
      <c r="CM98" s="88"/>
      <c r="CN98" s="72"/>
      <c r="CO98"/>
      <c r="CP98"/>
      <c r="CQ98"/>
      <c r="CR98" s="61"/>
      <c r="CS98"/>
      <c r="CT98" s="49"/>
      <c r="CX98" s="98"/>
      <c r="CY98" s="72"/>
      <c r="CZ98" s="52"/>
      <c r="DA98" s="88"/>
      <c r="DB98" s="72"/>
      <c r="DC98" s="52"/>
      <c r="DD98"/>
      <c r="DF98" s="61"/>
      <c r="DG98"/>
      <c r="DT98" s="61"/>
      <c r="DU98"/>
      <c r="EF98" s="49"/>
      <c r="EH98" s="61"/>
      <c r="EI98" s="49">
        <v>1200.6703336053572</v>
      </c>
      <c r="EJ98">
        <v>92</v>
      </c>
      <c r="EK98" s="22">
        <f t="shared" si="247"/>
        <v>1.5333333333333332</v>
      </c>
      <c r="EL98" s="100">
        <f t="shared" si="248"/>
        <v>149.82160389385541</v>
      </c>
      <c r="EM98" s="100">
        <f t="shared" si="249"/>
        <v>1.2690778786640888</v>
      </c>
      <c r="EN98" s="100">
        <f t="shared" si="250"/>
        <v>0.91047469802694425</v>
      </c>
      <c r="EO98" s="100">
        <f t="shared" si="251"/>
        <v>1.5499999999999998</v>
      </c>
      <c r="EP98" s="100">
        <f t="shared" si="252"/>
        <v>125.53116894938388</v>
      </c>
      <c r="ES98" s="72"/>
      <c r="ET98">
        <f t="shared" si="253"/>
        <v>0.1856365769619116</v>
      </c>
      <c r="EU98">
        <f t="shared" si="254"/>
        <v>2.1755744420376377</v>
      </c>
      <c r="EV98" s="61"/>
      <c r="EW98">
        <v>1486.8996267401508</v>
      </c>
      <c r="EX98">
        <v>92</v>
      </c>
      <c r="EY98" s="22">
        <f t="shared" si="255"/>
        <v>1.5333333333333332</v>
      </c>
      <c r="EZ98" s="100">
        <f t="shared" si="256"/>
        <v>184.84809939707739</v>
      </c>
      <c r="FA98" s="100">
        <f t="shared" si="257"/>
        <v>1.1394766445161248</v>
      </c>
      <c r="FB98" s="100">
        <f t="shared" si="258"/>
        <v>1.0942672679318641</v>
      </c>
      <c r="FC98" s="100">
        <f t="shared" si="259"/>
        <v>1.5499999999999998</v>
      </c>
      <c r="FD98" s="100">
        <f t="shared" si="260"/>
        <v>132.43597730299985</v>
      </c>
      <c r="FG98" s="72"/>
      <c r="FH98">
        <f t="shared" si="261"/>
        <v>0.1856365769619116</v>
      </c>
      <c r="FI98">
        <f t="shared" si="262"/>
        <v>2.2668149895285197</v>
      </c>
      <c r="FJ98" s="61"/>
      <c r="FK98">
        <v>1490.2285898478797</v>
      </c>
      <c r="FL98">
        <v>92</v>
      </c>
      <c r="FM98" s="22">
        <f t="shared" si="263"/>
        <v>1.5333333333333332</v>
      </c>
      <c r="FN98" s="49">
        <f>((FK98*(FL$2/FM$2))+FK$4)/FO$4</f>
        <v>1.1886998572469269</v>
      </c>
      <c r="FO98" s="100"/>
      <c r="FP98" s="98"/>
      <c r="FQ98" s="100">
        <f t="shared" si="277"/>
        <v>1.5499999999999998</v>
      </c>
      <c r="FR98" s="100">
        <f t="shared" si="278"/>
        <v>0.67262958919826599</v>
      </c>
      <c r="FS98" s="88"/>
      <c r="FT98" s="72"/>
      <c r="FU98" s="72"/>
      <c r="FV98">
        <f t="shared" si="267"/>
        <v>0.1856365769619116</v>
      </c>
      <c r="FW98">
        <f t="shared" si="268"/>
        <v>7.5072210550927568E-2</v>
      </c>
      <c r="FX98" s="61"/>
      <c r="FY98"/>
      <c r="GI98" s="12"/>
      <c r="GL98" s="61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61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61"/>
      <c r="HL98"/>
      <c r="HW98" s="61"/>
      <c r="HX98"/>
      <c r="II98" s="61"/>
      <c r="IJ98"/>
      <c r="IU98" s="61"/>
      <c r="IV98"/>
      <c r="JA98"/>
      <c r="JB98"/>
      <c r="JC98"/>
    </row>
    <row r="99" spans="13:263" x14ac:dyDescent="0.25">
      <c r="M99" s="49">
        <v>535.01144847563774</v>
      </c>
      <c r="N99" s="49">
        <v>93</v>
      </c>
      <c r="O99" s="22">
        <f t="shared" si="201"/>
        <v>1.55</v>
      </c>
      <c r="P99" s="100">
        <f t="shared" si="202"/>
        <v>44.322048585505577</v>
      </c>
      <c r="Q99" s="100">
        <f t="shared" si="203"/>
        <v>0.33450588003017995</v>
      </c>
      <c r="R99" s="100">
        <f t="shared" si="204"/>
        <v>0.38953603623801525</v>
      </c>
      <c r="S99" s="100">
        <f t="shared" si="205"/>
        <v>1.5666666666666667</v>
      </c>
      <c r="T99" s="100">
        <f t="shared" si="206"/>
        <v>42.230572531382585</v>
      </c>
      <c r="X99">
        <f t="shared" si="207"/>
        <v>0.1903316981702915</v>
      </c>
      <c r="Y99">
        <f t="shared" si="208"/>
        <v>1.6466198254753268</v>
      </c>
      <c r="Z99" s="61"/>
      <c r="AA99" s="49">
        <v>670.00914172867817</v>
      </c>
      <c r="AB99" s="49">
        <v>93</v>
      </c>
      <c r="AC99" s="22">
        <f t="shared" si="209"/>
        <v>1.55</v>
      </c>
      <c r="AD99" s="100">
        <f t="shared" si="210"/>
        <v>62.670390209398391</v>
      </c>
      <c r="AE99" s="100">
        <f t="shared" si="211"/>
        <v>0.27860427261026682</v>
      </c>
      <c r="AF99" s="100">
        <f t="shared" si="212"/>
        <v>0.38230459883459156</v>
      </c>
      <c r="AG99" s="100">
        <f t="shared" si="213"/>
        <v>1.5666666666666667</v>
      </c>
      <c r="AH99" s="100">
        <f t="shared" si="214"/>
        <v>64.527268645103192</v>
      </c>
      <c r="AI99" s="88"/>
      <c r="AJ99" s="72"/>
      <c r="AL99">
        <f t="shared" si="191"/>
        <v>0.1903316981702915</v>
      </c>
      <c r="AM99">
        <f t="shared" si="192"/>
        <v>1.7970623987890237</v>
      </c>
      <c r="AN99" s="61"/>
      <c r="AO99" s="49">
        <v>539.5037071235007</v>
      </c>
      <c r="AP99" s="49">
        <v>93</v>
      </c>
      <c r="AQ99" s="22">
        <f t="shared" si="215"/>
        <v>1.55</v>
      </c>
      <c r="AR99" s="100">
        <f t="shared" si="216"/>
        <v>44.425535830327782</v>
      </c>
      <c r="AS99" s="100">
        <f t="shared" si="217"/>
        <v>0.24774803089013903</v>
      </c>
      <c r="AT99" s="100">
        <f t="shared" si="218"/>
        <v>0.30551751371609753</v>
      </c>
      <c r="AU99" s="100">
        <f t="shared" si="219"/>
        <v>1.5666666666666667</v>
      </c>
      <c r="AV99" s="100">
        <f t="shared" si="220"/>
        <v>37.046734942607237</v>
      </c>
      <c r="AY99" s="72"/>
      <c r="AZ99">
        <f t="shared" si="193"/>
        <v>0.1903316981702915</v>
      </c>
      <c r="BA99">
        <f t="shared" si="194"/>
        <v>1.6476326746709509</v>
      </c>
      <c r="BB99" s="61"/>
      <c r="BC99" s="49">
        <v>1008.3338980714672</v>
      </c>
      <c r="BD99" s="49">
        <v>93</v>
      </c>
      <c r="BE99" s="22">
        <f t="shared" si="221"/>
        <v>1.55</v>
      </c>
      <c r="BF99" s="100">
        <f t="shared" si="222"/>
        <v>96.399034232453843</v>
      </c>
      <c r="BG99" s="100">
        <f t="shared" si="223"/>
        <v>1.9308015248856045</v>
      </c>
      <c r="BH99" s="100">
        <f t="shared" si="224"/>
        <v>1.3019948361357727</v>
      </c>
      <c r="BI99" s="100">
        <f t="shared" si="225"/>
        <v>1.5666666666666667</v>
      </c>
      <c r="BJ99" s="100">
        <f t="shared" si="226"/>
        <v>66.453444411048352</v>
      </c>
      <c r="BK99" s="88"/>
      <c r="BL99" s="72"/>
      <c r="BN99">
        <f t="shared" si="195"/>
        <v>0.1903316981702915</v>
      </c>
      <c r="BO99">
        <f t="shared" si="196"/>
        <v>1.9840726829731929</v>
      </c>
      <c r="BP99" s="61"/>
      <c r="BQ99" s="49">
        <v>926.40771261901739</v>
      </c>
      <c r="BR99" s="49">
        <v>93</v>
      </c>
      <c r="BS99" s="22">
        <f t="shared" si="227"/>
        <v>1.55</v>
      </c>
      <c r="BT99" s="100">
        <f t="shared" si="228"/>
        <v>90.003663909357556</v>
      </c>
      <c r="BU99" s="100">
        <f t="shared" si="229"/>
        <v>1.5716727698028792</v>
      </c>
      <c r="BV99" s="100">
        <f t="shared" si="230"/>
        <v>1.1012392466160887</v>
      </c>
      <c r="BW99" s="100">
        <f t="shared" si="231"/>
        <v>1.5666666666666667</v>
      </c>
      <c r="BX99" s="100">
        <f t="shared" si="232"/>
        <v>62.928699964827437</v>
      </c>
      <c r="BY99" s="88"/>
      <c r="BZ99" s="72"/>
      <c r="CB99">
        <f t="shared" si="197"/>
        <v>0.1903316981702915</v>
      </c>
      <c r="CC99">
        <f t="shared" si="198"/>
        <v>1.954260189252967</v>
      </c>
      <c r="CD99" s="61"/>
      <c r="CE99"/>
      <c r="CG99"/>
      <c r="CH99"/>
      <c r="CI99"/>
      <c r="CJ99"/>
      <c r="CK99" s="72"/>
      <c r="CL99" s="52"/>
      <c r="CM99" s="88"/>
      <c r="CN99" s="72"/>
      <c r="CO99"/>
      <c r="CP99"/>
      <c r="CQ99"/>
      <c r="CR99" s="61"/>
      <c r="CS99"/>
      <c r="CT99" s="49"/>
      <c r="CX99" s="98"/>
      <c r="CY99" s="72"/>
      <c r="CZ99" s="52"/>
      <c r="DA99" s="88"/>
      <c r="DB99" s="72"/>
      <c r="DC99" s="52"/>
      <c r="DD99"/>
      <c r="DF99" s="61"/>
      <c r="DG99"/>
      <c r="DT99" s="61"/>
      <c r="DU99"/>
      <c r="EF99" s="49"/>
      <c r="EH99" s="61"/>
      <c r="EI99" s="49">
        <v>1217.7202059586596</v>
      </c>
      <c r="EJ99">
        <v>93</v>
      </c>
      <c r="EK99" s="22">
        <f t="shared" si="247"/>
        <v>1.55</v>
      </c>
      <c r="EL99" s="100">
        <f t="shared" si="248"/>
        <v>151.94911479394307</v>
      </c>
      <c r="EM99" s="100">
        <f t="shared" si="249"/>
        <v>1.2828722034321769</v>
      </c>
      <c r="EN99" s="100">
        <f t="shared" si="250"/>
        <v>0.92084942202486064</v>
      </c>
      <c r="EO99" s="100">
        <f t="shared" si="251"/>
        <v>1.5666666666666667</v>
      </c>
      <c r="EP99" s="100">
        <f t="shared" si="252"/>
        <v>121.54334850480396</v>
      </c>
      <c r="ES99" s="72"/>
      <c r="ET99">
        <f t="shared" si="253"/>
        <v>0.1903316981702915</v>
      </c>
      <c r="EU99">
        <f t="shared" si="254"/>
        <v>2.1816981743651183</v>
      </c>
      <c r="EV99" s="61"/>
      <c r="EW99">
        <v>1503.8624438425211</v>
      </c>
      <c r="EX99">
        <v>93</v>
      </c>
      <c r="EY99" s="22">
        <f t="shared" si="255"/>
        <v>1.55</v>
      </c>
      <c r="EZ99" s="100">
        <f t="shared" si="256"/>
        <v>186.95687960349099</v>
      </c>
      <c r="FA99" s="100">
        <f t="shared" si="257"/>
        <v>1.1518622602173874</v>
      </c>
      <c r="FB99" s="100">
        <f t="shared" si="258"/>
        <v>1.1041739804220831</v>
      </c>
      <c r="FC99" s="100">
        <f t="shared" si="259"/>
        <v>1.5666666666666667</v>
      </c>
      <c r="FD99" s="100">
        <f t="shared" si="260"/>
        <v>140.29071080846046</v>
      </c>
      <c r="FG99" s="52"/>
      <c r="FH99">
        <f t="shared" si="261"/>
        <v>0.1903316981702915</v>
      </c>
      <c r="FI99">
        <f t="shared" si="262"/>
        <v>2.2717414508695453</v>
      </c>
      <c r="FJ99" s="61"/>
      <c r="FK99">
        <v>1509.4002120047553</v>
      </c>
      <c r="FL99">
        <v>93</v>
      </c>
      <c r="FM99" s="22">
        <f t="shared" si="263"/>
        <v>1.55</v>
      </c>
      <c r="FN99" s="49">
        <f>((FK99*(FL$2/FM$2))+FK$4)/FO$4</f>
        <v>1.1999721491354571</v>
      </c>
      <c r="FO99" s="100"/>
      <c r="FP99" s="98"/>
      <c r="FQ99" s="100">
        <f t="shared" si="277"/>
        <v>1.5666666666666667</v>
      </c>
      <c r="FR99" s="100">
        <f t="shared" si="278"/>
        <v>0.64324132187452154</v>
      </c>
      <c r="FS99" s="88"/>
      <c r="FU99" s="72"/>
      <c r="FV99">
        <f t="shared" si="267"/>
        <v>0.1903316981702915</v>
      </c>
      <c r="FW99">
        <f t="shared" si="268"/>
        <v>7.9171166366665116E-2</v>
      </c>
      <c r="FX99" s="61"/>
      <c r="FY99"/>
      <c r="FZ99" s="12"/>
      <c r="GA99" s="12"/>
      <c r="GB99" s="12"/>
      <c r="GC99" s="12"/>
      <c r="GD99" s="12"/>
      <c r="GI99" s="12"/>
      <c r="GJ99" s="12"/>
      <c r="GK99" s="12"/>
      <c r="GL99" s="61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61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61"/>
      <c r="HL99"/>
      <c r="HW99" s="61"/>
      <c r="HX99"/>
      <c r="II99" s="61"/>
      <c r="IJ99"/>
      <c r="IU99" s="61"/>
      <c r="IV99"/>
      <c r="JA99"/>
      <c r="JB99"/>
      <c r="JC99"/>
    </row>
    <row r="100" spans="13:263" x14ac:dyDescent="0.25">
      <c r="M100" s="49">
        <v>543.01473276514332</v>
      </c>
      <c r="N100" s="49">
        <v>94</v>
      </c>
      <c r="O100" s="22">
        <f t="shared" si="201"/>
        <v>1.5666666666666667</v>
      </c>
      <c r="P100" s="100">
        <f t="shared" si="202"/>
        <v>44.985066089399666</v>
      </c>
      <c r="Q100" s="100">
        <f t="shared" si="203"/>
        <v>0.33810271744985926</v>
      </c>
      <c r="R100" s="100">
        <f t="shared" si="204"/>
        <v>0.39047668630321009</v>
      </c>
      <c r="S100" s="100">
        <f t="shared" si="205"/>
        <v>1.5833333333333333</v>
      </c>
      <c r="T100" s="100">
        <f t="shared" si="206"/>
        <v>44.707560979001428</v>
      </c>
      <c r="X100">
        <f t="shared" si="207"/>
        <v>0.19497660321605503</v>
      </c>
      <c r="Y100">
        <f t="shared" si="208"/>
        <v>1.6530683628554552</v>
      </c>
      <c r="Z100" s="61"/>
      <c r="AA100" s="49">
        <v>681.00899406689189</v>
      </c>
      <c r="AB100" s="49">
        <v>94</v>
      </c>
      <c r="AC100" s="22">
        <f t="shared" si="209"/>
        <v>1.5666666666666667</v>
      </c>
      <c r="AD100" s="100">
        <f t="shared" si="210"/>
        <v>63.699279213066305</v>
      </c>
      <c r="AE100" s="100">
        <f t="shared" si="211"/>
        <v>0.28160001747704388</v>
      </c>
      <c r="AF100" s="100">
        <f t="shared" si="212"/>
        <v>0.38356684678348635</v>
      </c>
      <c r="AG100" s="100">
        <f t="shared" si="213"/>
        <v>1.5833333333333333</v>
      </c>
      <c r="AH100" s="100">
        <f t="shared" si="214"/>
        <v>60.323856321729565</v>
      </c>
      <c r="AI100" s="88"/>
      <c r="AJ100" s="72"/>
      <c r="AL100">
        <f t="shared" si="191"/>
        <v>0.19497660321605503</v>
      </c>
      <c r="AM100">
        <f t="shared" si="192"/>
        <v>1.8041345181193538</v>
      </c>
      <c r="AN100" s="61"/>
      <c r="AO100" s="49">
        <v>547.00365629491</v>
      </c>
      <c r="AP100" s="49">
        <v>94</v>
      </c>
      <c r="AQ100" s="22">
        <f t="shared" si="215"/>
        <v>1.5666666666666667</v>
      </c>
      <c r="AR100" s="100">
        <f t="shared" si="216"/>
        <v>45.043120577644096</v>
      </c>
      <c r="AS100" s="100">
        <f t="shared" si="217"/>
        <v>0.25041198821153837</v>
      </c>
      <c r="AT100" s="100">
        <f t="shared" si="218"/>
        <v>0.30617300181193363</v>
      </c>
      <c r="AU100" s="100">
        <f t="shared" si="219"/>
        <v>1.5833333333333333</v>
      </c>
      <c r="AV100" s="100">
        <f t="shared" si="220"/>
        <v>37.051248717599591</v>
      </c>
      <c r="AY100" s="72"/>
      <c r="AZ100">
        <f t="shared" si="193"/>
        <v>0.19497660321605503</v>
      </c>
      <c r="BA100">
        <f t="shared" si="194"/>
        <v>1.6536284707132809</v>
      </c>
      <c r="BB100" s="61"/>
      <c r="BC100" s="49">
        <v>1019.9280611886311</v>
      </c>
      <c r="BD100" s="49">
        <v>94</v>
      </c>
      <c r="BE100" s="22">
        <f t="shared" si="221"/>
        <v>1.5666666666666667</v>
      </c>
      <c r="BF100" s="100">
        <f t="shared" si="222"/>
        <v>97.507462828741026</v>
      </c>
      <c r="BG100" s="100">
        <f t="shared" si="223"/>
        <v>1.9515628316048044</v>
      </c>
      <c r="BH100" s="100">
        <f t="shared" si="224"/>
        <v>1.3131542627097705</v>
      </c>
      <c r="BI100" s="100">
        <f t="shared" si="225"/>
        <v>1.5833333333333333</v>
      </c>
      <c r="BJ100" s="100">
        <f t="shared" si="226"/>
        <v>64.78189221859887</v>
      </c>
      <c r="BK100" s="88"/>
      <c r="BL100" s="72"/>
      <c r="BN100">
        <f t="shared" si="195"/>
        <v>0.19497660321605503</v>
      </c>
      <c r="BO100">
        <f t="shared" si="196"/>
        <v>1.9890378561222231</v>
      </c>
      <c r="BP100" s="61"/>
      <c r="BQ100" s="49">
        <v>937.39706101523484</v>
      </c>
      <c r="BR100" s="49">
        <v>94</v>
      </c>
      <c r="BS100" s="22">
        <f t="shared" si="227"/>
        <v>1.5666666666666667</v>
      </c>
      <c r="BT100" s="100">
        <f t="shared" si="228"/>
        <v>91.071316527274348</v>
      </c>
      <c r="BU100" s="100">
        <f t="shared" si="229"/>
        <v>1.5885724770050607</v>
      </c>
      <c r="BV100" s="100">
        <f t="shared" si="230"/>
        <v>1.110485252927687</v>
      </c>
      <c r="BW100" s="100">
        <f t="shared" si="231"/>
        <v>1.5833333333333333</v>
      </c>
      <c r="BX100" s="100">
        <f t="shared" si="232"/>
        <v>61.537079266002287</v>
      </c>
      <c r="BY100" s="88"/>
      <c r="BZ100" s="72"/>
      <c r="CB100">
        <f t="shared" si="197"/>
        <v>0.19497660321605503</v>
      </c>
      <c r="CC100">
        <f t="shared" si="198"/>
        <v>1.959381614783791</v>
      </c>
      <c r="CD100" s="61"/>
      <c r="CE100"/>
      <c r="CG100"/>
      <c r="CH100"/>
      <c r="CI100"/>
      <c r="CJ100"/>
      <c r="CK100" s="72"/>
      <c r="CL100" s="52"/>
      <c r="CM100" s="88"/>
      <c r="CN100" s="72"/>
      <c r="CO100"/>
      <c r="CP100"/>
      <c r="CQ100"/>
      <c r="CR100" s="61"/>
      <c r="CS100"/>
      <c r="CT100" s="49"/>
      <c r="CX100" s="98"/>
      <c r="CY100" s="72"/>
      <c r="CZ100" s="52"/>
      <c r="DA100" s="88"/>
      <c r="DB100" s="72"/>
      <c r="DC100" s="52"/>
      <c r="DD100"/>
      <c r="DF100" s="61"/>
      <c r="DG100"/>
      <c r="DT100" s="61"/>
      <c r="DU100"/>
      <c r="EF100" s="49"/>
      <c r="EH100" s="61"/>
      <c r="EI100" s="49">
        <v>1234.2038932040361</v>
      </c>
      <c r="EJ100">
        <v>94</v>
      </c>
      <c r="EK100" s="22">
        <f t="shared" si="247"/>
        <v>1.5666666666666667</v>
      </c>
      <c r="EL100" s="100">
        <f t="shared" si="248"/>
        <v>154.00597619216822</v>
      </c>
      <c r="EM100" s="100">
        <f t="shared" si="249"/>
        <v>1.2966665282002647</v>
      </c>
      <c r="EN100" s="100">
        <f t="shared" si="250"/>
        <v>0.93087962648006439</v>
      </c>
      <c r="EO100" s="100">
        <f t="shared" si="251"/>
        <v>1.5833333333333333</v>
      </c>
      <c r="EP100" s="100">
        <f t="shared" si="252"/>
        <v>121.70900146215122</v>
      </c>
      <c r="ES100" s="72"/>
      <c r="ET100">
        <f t="shared" si="253"/>
        <v>0.19497660321605503</v>
      </c>
      <c r="EU100">
        <f t="shared" si="254"/>
        <v>2.1875375739333665</v>
      </c>
      <c r="EV100" s="61"/>
      <c r="EW100">
        <v>1522.4096853344042</v>
      </c>
      <c r="EX100">
        <v>94</v>
      </c>
      <c r="EY100" s="22">
        <f t="shared" si="255"/>
        <v>1.5666666666666667</v>
      </c>
      <c r="EZ100" s="100">
        <f t="shared" si="256"/>
        <v>189.26263197384407</v>
      </c>
      <c r="FA100" s="100">
        <f t="shared" si="257"/>
        <v>1.1642478759186494</v>
      </c>
      <c r="FB100" s="100">
        <f t="shared" si="258"/>
        <v>1.1150060366682748</v>
      </c>
      <c r="FC100" s="100">
        <f t="shared" si="259"/>
        <v>1.5833333333333333</v>
      </c>
      <c r="FD100" s="100">
        <f t="shared" si="260"/>
        <v>134.54113354100812</v>
      </c>
      <c r="FG100" s="52"/>
      <c r="FH100">
        <f t="shared" si="261"/>
        <v>0.19497660321605503</v>
      </c>
      <c r="FI100">
        <f t="shared" si="262"/>
        <v>2.2770648752973721</v>
      </c>
      <c r="FJ100" s="61"/>
      <c r="FK100">
        <v>1528.3616227843461</v>
      </c>
      <c r="FL100">
        <v>94</v>
      </c>
      <c r="FM100" s="22">
        <f t="shared" si="263"/>
        <v>1.5666666666666667</v>
      </c>
      <c r="FN100" s="49">
        <f>((FK100*(FL$2/FM$2))+FK$4)/FO$4</f>
        <v>1.2111208435535359</v>
      </c>
      <c r="FO100" s="100"/>
      <c r="FP100" s="98"/>
      <c r="FQ100" s="100">
        <f t="shared" si="277"/>
        <v>1.5833333333333333</v>
      </c>
      <c r="FR100" s="100">
        <f t="shared" si="278"/>
        <v>0.61756161574472646</v>
      </c>
      <c r="FU100" s="52"/>
      <c r="FV100">
        <f t="shared" si="267"/>
        <v>0.19497660321605503</v>
      </c>
      <c r="FW100">
        <f t="shared" si="268"/>
        <v>8.3187478461071107E-2</v>
      </c>
      <c r="FX100" s="61"/>
      <c r="FY100"/>
      <c r="FZ100" s="12"/>
      <c r="GA100" s="12"/>
      <c r="GB100" s="12"/>
      <c r="GC100" s="12"/>
      <c r="GD100" s="12"/>
      <c r="GI100" s="12"/>
      <c r="GJ100" s="12"/>
      <c r="GK100" s="12"/>
      <c r="GL100" s="61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61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61"/>
      <c r="HL100"/>
      <c r="HW100" s="61"/>
      <c r="HX100"/>
      <c r="II100" s="61"/>
      <c r="IJ100"/>
      <c r="IU100" s="61"/>
      <c r="IV100"/>
      <c r="JA100"/>
      <c r="JB100"/>
      <c r="JC100"/>
    </row>
    <row r="101" spans="13:263" x14ac:dyDescent="0.25">
      <c r="M101" s="49">
        <v>552.00362317651502</v>
      </c>
      <c r="N101" s="49">
        <v>95</v>
      </c>
      <c r="O101" s="22">
        <f t="shared" si="201"/>
        <v>1.5833333333333333</v>
      </c>
      <c r="P101" s="100">
        <f t="shared" si="202"/>
        <v>45.729734336551658</v>
      </c>
      <c r="Q101" s="100">
        <f t="shared" si="203"/>
        <v>0.34169955486953862</v>
      </c>
      <c r="R101" s="100">
        <f t="shared" si="204"/>
        <v>0.39153317761922812</v>
      </c>
      <c r="S101" s="100">
        <f t="shared" si="205"/>
        <v>1.6000000000000003</v>
      </c>
      <c r="T101" s="100">
        <f t="shared" si="206"/>
        <v>47.23826572237548</v>
      </c>
      <c r="X101">
        <f t="shared" si="207"/>
        <v>0.19957235490520411</v>
      </c>
      <c r="Y101">
        <f t="shared" si="208"/>
        <v>1.6601986783869187</v>
      </c>
      <c r="Z101" s="61"/>
      <c r="AA101" s="49">
        <v>693.0045093648381</v>
      </c>
      <c r="AB101" s="49">
        <v>95</v>
      </c>
      <c r="AC101" s="22">
        <f t="shared" si="209"/>
        <v>1.5833333333333333</v>
      </c>
      <c r="AD101" s="100">
        <f t="shared" si="210"/>
        <v>64.821299164235157</v>
      </c>
      <c r="AE101" s="100">
        <f t="shared" si="211"/>
        <v>0.28459576234382095</v>
      </c>
      <c r="AF101" s="100">
        <f t="shared" si="212"/>
        <v>0.38494334840507333</v>
      </c>
      <c r="AG101" s="100">
        <f t="shared" si="213"/>
        <v>1.6000000000000003</v>
      </c>
      <c r="AH101" s="100">
        <f t="shared" si="214"/>
        <v>51.917917706247302</v>
      </c>
      <c r="AI101" s="88"/>
      <c r="AJ101" s="72"/>
      <c r="AL101">
        <f t="shared" si="191"/>
        <v>0.19957235490520411</v>
      </c>
      <c r="AM101">
        <f t="shared" si="192"/>
        <v>1.8117177310189967</v>
      </c>
      <c r="AN101" s="61"/>
      <c r="AO101" s="49">
        <v>554.50022542826798</v>
      </c>
      <c r="AP101" s="49">
        <v>95</v>
      </c>
      <c r="AQ101" s="22">
        <f t="shared" si="215"/>
        <v>1.5833333333333333</v>
      </c>
      <c r="AR101" s="100">
        <f t="shared" si="216"/>
        <v>45.660426995081352</v>
      </c>
      <c r="AS101" s="100">
        <f t="shared" si="217"/>
        <v>0.25307594553293772</v>
      </c>
      <c r="AT101" s="100">
        <f t="shared" si="218"/>
        <v>0.30682819449580684</v>
      </c>
      <c r="AU101" s="100">
        <f t="shared" si="219"/>
        <v>1.6000000000000003</v>
      </c>
      <c r="AV101" s="100">
        <f t="shared" si="220"/>
        <v>42.000353439423691</v>
      </c>
      <c r="AY101" s="72"/>
      <c r="AZ101">
        <f t="shared" si="193"/>
        <v>0.19957235490520411</v>
      </c>
      <c r="BA101">
        <f t="shared" si="194"/>
        <v>1.6595399684932559</v>
      </c>
      <c r="BB101" s="61"/>
      <c r="BC101" s="49">
        <v>1031.503999022786</v>
      </c>
      <c r="BD101" s="49">
        <v>95</v>
      </c>
      <c r="BE101" s="22">
        <f t="shared" si="221"/>
        <v>1.5833333333333333</v>
      </c>
      <c r="BF101" s="100">
        <f t="shared" si="222"/>
        <v>98.614149046155447</v>
      </c>
      <c r="BG101" s="100">
        <f t="shared" si="223"/>
        <v>1.9723241383240044</v>
      </c>
      <c r="BH101" s="100">
        <f t="shared" si="224"/>
        <v>1.3242961473788053</v>
      </c>
      <c r="BI101" s="100">
        <f t="shared" si="225"/>
        <v>1.6000000000000003</v>
      </c>
      <c r="BJ101" s="100">
        <f t="shared" si="226"/>
        <v>63.226246213871576</v>
      </c>
      <c r="BK101" s="88"/>
      <c r="BL101" s="72"/>
      <c r="BN101">
        <f t="shared" si="195"/>
        <v>0.19957235490520411</v>
      </c>
      <c r="BO101">
        <f t="shared" si="196"/>
        <v>1.9939392314911115</v>
      </c>
      <c r="BP101" s="61"/>
      <c r="BQ101" s="49">
        <v>947.99854957694947</v>
      </c>
      <c r="BR101" s="49">
        <v>95</v>
      </c>
      <c r="BS101" s="22">
        <f t="shared" si="227"/>
        <v>1.5833333333333333</v>
      </c>
      <c r="BT101" s="100">
        <f t="shared" si="228"/>
        <v>92.101287241518463</v>
      </c>
      <c r="BU101" s="100">
        <f t="shared" si="229"/>
        <v>1.6054721842072419</v>
      </c>
      <c r="BV101" s="100">
        <f t="shared" si="230"/>
        <v>1.1194049292014585</v>
      </c>
      <c r="BW101" s="100">
        <f t="shared" si="231"/>
        <v>1.6000000000000003</v>
      </c>
      <c r="BX101" s="100">
        <f t="shared" si="232"/>
        <v>64.254675916774403</v>
      </c>
      <c r="BY101" s="88"/>
      <c r="BZ101" s="72"/>
      <c r="CB101">
        <f t="shared" si="197"/>
        <v>0.19957235490520411</v>
      </c>
      <c r="CC101">
        <f t="shared" si="198"/>
        <v>1.9642657000989296</v>
      </c>
      <c r="CD101" s="61"/>
      <c r="CE101"/>
      <c r="CG101"/>
      <c r="CH101"/>
      <c r="CI101"/>
      <c r="CJ101"/>
      <c r="CK101" s="72"/>
      <c r="CL101" s="52"/>
      <c r="CM101" s="88"/>
      <c r="CN101" s="72"/>
      <c r="CO101"/>
      <c r="CP101"/>
      <c r="CQ101"/>
      <c r="CR101" s="61"/>
      <c r="CS101"/>
      <c r="CT101" s="49"/>
      <c r="CX101" s="98"/>
      <c r="CY101" s="72"/>
      <c r="CZ101" s="52"/>
      <c r="DA101" s="88"/>
      <c r="DB101" s="72"/>
      <c r="DC101" s="52"/>
      <c r="DD101"/>
      <c r="DF101" s="61"/>
      <c r="DG101"/>
      <c r="DT101" s="61"/>
      <c r="DU101"/>
      <c r="EF101" s="49"/>
      <c r="EH101" s="61"/>
      <c r="EI101" s="49">
        <v>1250.1884857892428</v>
      </c>
      <c r="EJ101">
        <v>95</v>
      </c>
      <c r="EK101" s="22">
        <f t="shared" si="247"/>
        <v>1.5833333333333333</v>
      </c>
      <c r="EL101" s="100">
        <f t="shared" si="248"/>
        <v>156.00055974410319</v>
      </c>
      <c r="EM101" s="100">
        <f t="shared" si="249"/>
        <v>1.3104608529683526</v>
      </c>
      <c r="EN101" s="100">
        <f t="shared" si="250"/>
        <v>0.94060613544472182</v>
      </c>
      <c r="EO101" s="100">
        <f t="shared" si="251"/>
        <v>1.6000000000000003</v>
      </c>
      <c r="EP101" s="100">
        <f t="shared" si="252"/>
        <v>121.95611283506499</v>
      </c>
      <c r="ES101" s="72"/>
      <c r="ET101">
        <f t="shared" si="253"/>
        <v>0.19957235490520411</v>
      </c>
      <c r="EU101">
        <f t="shared" si="254"/>
        <v>2.1931261566450972</v>
      </c>
      <c r="EV101" s="61"/>
      <c r="EW101">
        <v>1541.4785921315936</v>
      </c>
      <c r="EX101">
        <v>95</v>
      </c>
      <c r="EY101" s="22">
        <f t="shared" si="255"/>
        <v>1.5833333333333333</v>
      </c>
      <c r="EZ101" s="100">
        <f t="shared" si="256"/>
        <v>191.63323663043965</v>
      </c>
      <c r="FA101" s="100">
        <f t="shared" si="257"/>
        <v>1.1766334916199117</v>
      </c>
      <c r="FB101" s="100">
        <f t="shared" si="258"/>
        <v>1.1261427585937935</v>
      </c>
      <c r="FC101" s="100">
        <f t="shared" si="259"/>
        <v>1.5916666666666668</v>
      </c>
      <c r="FD101" s="100">
        <f t="shared" si="260"/>
        <v>121.03151787185664</v>
      </c>
      <c r="FH101">
        <f t="shared" si="261"/>
        <v>0.19957235490520411</v>
      </c>
      <c r="FI101">
        <f t="shared" si="262"/>
        <v>2.2824708347705789</v>
      </c>
      <c r="FJ101" s="61"/>
      <c r="FK101">
        <v>1545.8671514719497</v>
      </c>
      <c r="FL101">
        <v>95</v>
      </c>
      <c r="FM101" s="22">
        <f t="shared" si="263"/>
        <v>1.5833333333333333</v>
      </c>
      <c r="FN101" s="49">
        <f>((FK101*(FL$2/FM$2))+FK$4)/FO$4</f>
        <v>1.2214135265312744</v>
      </c>
      <c r="FO101" s="100"/>
      <c r="FP101" s="98"/>
      <c r="FQ101" s="100">
        <f t="shared" si="277"/>
        <v>1.6000000000000003</v>
      </c>
      <c r="FR101" s="100">
        <f t="shared" si="278"/>
        <v>0.63630296696411759</v>
      </c>
      <c r="FU101" s="52"/>
      <c r="FV101">
        <f t="shared" si="267"/>
        <v>0.19957235490520411</v>
      </c>
      <c r="FW101">
        <f t="shared" si="268"/>
        <v>8.6862725276158514E-2</v>
      </c>
      <c r="FX101" s="61"/>
      <c r="FY101"/>
      <c r="FZ101" s="12"/>
      <c r="GA101" s="12"/>
      <c r="GB101" s="12"/>
      <c r="GC101" s="12"/>
      <c r="GD101" s="12"/>
      <c r="GI101" s="12"/>
      <c r="GJ101" s="12"/>
      <c r="GK101" s="12"/>
      <c r="GL101" s="61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61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61"/>
      <c r="HL101"/>
      <c r="HW101" s="61"/>
      <c r="HX101"/>
      <c r="II101" s="61"/>
      <c r="IJ101"/>
      <c r="IU101" s="61"/>
      <c r="IV101"/>
      <c r="JA101"/>
      <c r="JB101"/>
      <c r="JC101"/>
    </row>
    <row r="102" spans="13:263" x14ac:dyDescent="0.25">
      <c r="M102" s="49">
        <v>561.00356505106095</v>
      </c>
      <c r="N102" s="49">
        <v>96</v>
      </c>
      <c r="O102" s="22">
        <f t="shared" si="201"/>
        <v>1.6</v>
      </c>
      <c r="P102" s="100">
        <f t="shared" si="202"/>
        <v>46.475318122033052</v>
      </c>
      <c r="Q102" s="100">
        <f t="shared" si="203"/>
        <v>0.34529639228921799</v>
      </c>
      <c r="R102" s="100">
        <f t="shared" si="204"/>
        <v>0.39259096784694031</v>
      </c>
      <c r="S102" s="100">
        <f t="shared" si="205"/>
        <v>1.6166666666666665</v>
      </c>
      <c r="T102" s="100">
        <f t="shared" si="206"/>
        <v>46.012525832512118</v>
      </c>
      <c r="X102">
        <f t="shared" si="207"/>
        <v>0.20411998265592479</v>
      </c>
      <c r="Y102">
        <f t="shared" si="208"/>
        <v>1.66722237118564</v>
      </c>
      <c r="Z102" s="61"/>
      <c r="AA102" s="49">
        <v>702.50640566474556</v>
      </c>
      <c r="AB102" s="49">
        <v>96</v>
      </c>
      <c r="AC102" s="22">
        <f t="shared" si="209"/>
        <v>1.6</v>
      </c>
      <c r="AD102" s="100">
        <f t="shared" si="210"/>
        <v>65.71007442379063</v>
      </c>
      <c r="AE102" s="100">
        <f t="shared" si="211"/>
        <v>0.28759150721059801</v>
      </c>
      <c r="AF102" s="100">
        <f t="shared" si="212"/>
        <v>0.38603370387043739</v>
      </c>
      <c r="AG102" s="100">
        <f t="shared" si="213"/>
        <v>1.6166666666666665</v>
      </c>
      <c r="AH102" s="100">
        <f t="shared" si="214"/>
        <v>54.708720642717502</v>
      </c>
      <c r="AI102" s="88"/>
      <c r="AJ102" s="72"/>
      <c r="AL102">
        <f t="shared" ref="AL102:AL109" si="279">LOG10(AC102)</f>
        <v>0.20411998265592479</v>
      </c>
      <c r="AM102">
        <f t="shared" ref="AM102:AM109" si="280">LOG10(AD102)</f>
        <v>1.8176319590764276</v>
      </c>
      <c r="AN102" s="61"/>
      <c r="AO102" s="49">
        <v>562.00200177579438</v>
      </c>
      <c r="AP102" s="49">
        <v>96</v>
      </c>
      <c r="AQ102" s="22">
        <f t="shared" si="215"/>
        <v>1.6</v>
      </c>
      <c r="AR102" s="100">
        <f t="shared" si="216"/>
        <v>46.278162201564086</v>
      </c>
      <c r="AS102" s="100">
        <f t="shared" si="217"/>
        <v>0.25573990285433706</v>
      </c>
      <c r="AT102" s="100">
        <f t="shared" si="218"/>
        <v>0.30748384228501768</v>
      </c>
      <c r="AU102" s="100">
        <f t="shared" si="219"/>
        <v>1.6166666666666665</v>
      </c>
      <c r="AV102" s="100">
        <f t="shared" si="220"/>
        <v>41.999635487488838</v>
      </c>
      <c r="AY102" s="72"/>
      <c r="AZ102">
        <f t="shared" ref="AZ102:AZ108" si="281">LOG10(AQ102)</f>
        <v>0.20411998265592479</v>
      </c>
      <c r="BA102">
        <f t="shared" ref="BA102:BA108" si="282">LOG10(AR102)</f>
        <v>1.6653761039191384</v>
      </c>
      <c r="BB102" s="61"/>
      <c r="BC102" s="49">
        <v>1042.5153476088494</v>
      </c>
      <c r="BD102" s="49">
        <v>96</v>
      </c>
      <c r="BE102" s="22">
        <f t="shared" si="221"/>
        <v>1.6</v>
      </c>
      <c r="BF102" s="100">
        <f t="shared" si="222"/>
        <v>99.666859236027662</v>
      </c>
      <c r="BG102" s="100">
        <f t="shared" si="223"/>
        <v>1.9930854450432045</v>
      </c>
      <c r="BH102" s="100">
        <f t="shared" si="224"/>
        <v>1.3348946127259902</v>
      </c>
      <c r="BI102" s="100">
        <f t="shared" si="225"/>
        <v>1.6166666666666665</v>
      </c>
      <c r="BJ102" s="100">
        <f t="shared" si="226"/>
        <v>61.666970684030751</v>
      </c>
      <c r="BK102" s="88"/>
      <c r="BL102" s="72"/>
      <c r="BN102">
        <f t="shared" ref="BN102:BN108" si="283">LOG10(BE102)</f>
        <v>0.20411998265592479</v>
      </c>
      <c r="BO102">
        <f t="shared" ref="BO102:BO108" si="284">LOG10(BF102)</f>
        <v>1.9985507727191156</v>
      </c>
      <c r="BP102" s="61"/>
      <c r="BQ102" s="49">
        <v>958.51043291140024</v>
      </c>
      <c r="BR102" s="49">
        <v>96</v>
      </c>
      <c r="BS102" s="22">
        <f t="shared" si="227"/>
        <v>1.6</v>
      </c>
      <c r="BT102" s="100">
        <f t="shared" si="228"/>
        <v>93.122552502807764</v>
      </c>
      <c r="BU102" s="100">
        <f t="shared" si="229"/>
        <v>1.6223718914094236</v>
      </c>
      <c r="BV102" s="100">
        <f t="shared" si="230"/>
        <v>1.1282492151548065</v>
      </c>
      <c r="BW102" s="100">
        <f t="shared" si="231"/>
        <v>1.6166666666666665</v>
      </c>
      <c r="BX102" s="100">
        <f t="shared" si="232"/>
        <v>65.643212830159229</v>
      </c>
      <c r="BY102" s="88"/>
      <c r="BZ102" s="72"/>
      <c r="CB102">
        <f t="shared" ref="CB102:CB108" si="285">LOG10(BS102)</f>
        <v>0.20411998265592479</v>
      </c>
      <c r="CC102">
        <f t="shared" ref="CC102:CC108" si="286">LOG10(BT102)</f>
        <v>1.9690548715443412</v>
      </c>
      <c r="CD102" s="61"/>
      <c r="CE102"/>
      <c r="CG102"/>
      <c r="CH102"/>
      <c r="CI102"/>
      <c r="CJ102"/>
      <c r="CK102" s="72"/>
      <c r="CL102" s="52"/>
      <c r="CM102" s="88"/>
      <c r="CN102" s="72"/>
      <c r="CO102"/>
      <c r="CP102"/>
      <c r="CQ102"/>
      <c r="CR102" s="61"/>
      <c r="CS102"/>
      <c r="CT102" s="49"/>
      <c r="CX102" s="98"/>
      <c r="CY102" s="72"/>
      <c r="CZ102" s="52"/>
      <c r="DA102" s="88"/>
      <c r="DB102" s="72"/>
      <c r="DC102" s="52"/>
      <c r="DD102"/>
      <c r="DF102" s="61"/>
      <c r="DG102"/>
      <c r="DT102" s="61"/>
      <c r="DU102"/>
      <c r="EF102" s="49"/>
      <c r="EH102" s="61"/>
      <c r="EI102" s="49">
        <v>1266.716424461292</v>
      </c>
      <c r="EJ102">
        <v>96</v>
      </c>
      <c r="EK102" s="22">
        <f t="shared" si="247"/>
        <v>1.6</v>
      </c>
      <c r="EL102" s="100">
        <f t="shared" si="248"/>
        <v>158.06294290757327</v>
      </c>
      <c r="EM102" s="100">
        <f t="shared" si="249"/>
        <v>1.3242551777364406</v>
      </c>
      <c r="EN102" s="100">
        <f t="shared" si="250"/>
        <v>0.95066326657296663</v>
      </c>
      <c r="EO102" s="100">
        <f t="shared" si="251"/>
        <v>1.6166666666666665</v>
      </c>
      <c r="EP102" s="100">
        <f t="shared" si="252"/>
        <v>125.61354997263111</v>
      </c>
      <c r="ES102" s="72"/>
      <c r="ET102">
        <f t="shared" si="253"/>
        <v>0.20411998265592479</v>
      </c>
      <c r="EU102">
        <f t="shared" si="254"/>
        <v>2.1988300636251066</v>
      </c>
      <c r="EV102" s="61"/>
      <c r="EW102">
        <v>1558.4841994707549</v>
      </c>
      <c r="EX102">
        <v>96</v>
      </c>
      <c r="EY102" s="22">
        <f t="shared" si="255"/>
        <v>1.6</v>
      </c>
      <c r="EZ102" s="100">
        <f t="shared" si="256"/>
        <v>193.74733642521102</v>
      </c>
      <c r="FA102" s="100">
        <f t="shared" si="257"/>
        <v>1.189019107321174</v>
      </c>
      <c r="FB102" s="100">
        <f t="shared" si="258"/>
        <v>1.1360744616602074</v>
      </c>
      <c r="FC102" s="100">
        <f t="shared" si="259"/>
        <v>1.6</v>
      </c>
      <c r="FD102" s="100">
        <f t="shared" si="260"/>
        <v>121.09208526575688</v>
      </c>
      <c r="FH102">
        <f t="shared" si="261"/>
        <v>0.20411998265592479</v>
      </c>
      <c r="FI102">
        <f t="shared" si="262"/>
        <v>2.2872357406813961</v>
      </c>
      <c r="FJ102" s="61"/>
      <c r="FK102">
        <v>1563.3727162772159</v>
      </c>
      <c r="FL102">
        <v>96</v>
      </c>
      <c r="FM102" s="22">
        <f t="shared" si="263"/>
        <v>1.6</v>
      </c>
      <c r="FN102" s="49">
        <f>((FK102*(FL$2/FM$2))+FK$4)/FO$4</f>
        <v>1.2317062307450268</v>
      </c>
      <c r="FO102" s="100"/>
      <c r="FP102" s="98"/>
      <c r="FQ102" s="100">
        <f t="shared" si="277"/>
        <v>1.6083333333333334</v>
      </c>
      <c r="FR102" s="100">
        <f t="shared" si="278"/>
        <v>0.76981639421564174</v>
      </c>
      <c r="FV102">
        <f t="shared" si="267"/>
        <v>0.20411998265592479</v>
      </c>
      <c r="FW102">
        <f t="shared" si="268"/>
        <v>9.0507138364320228E-2</v>
      </c>
      <c r="FX102" s="61"/>
      <c r="FY102"/>
      <c r="FZ102" s="12"/>
      <c r="GA102" s="12"/>
      <c r="GB102" s="12"/>
      <c r="GC102" s="12"/>
      <c r="GD102" s="12"/>
      <c r="GI102" s="12"/>
      <c r="GJ102" s="12"/>
      <c r="GK102" s="12"/>
      <c r="GL102" s="61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61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61"/>
      <c r="HL102"/>
      <c r="HW102" s="61"/>
      <c r="HX102"/>
      <c r="II102" s="61"/>
      <c r="IJ102"/>
      <c r="IU102" s="61"/>
      <c r="IV102"/>
      <c r="JA102"/>
      <c r="JB102"/>
      <c r="JC102"/>
    </row>
    <row r="103" spans="13:263" x14ac:dyDescent="0.25">
      <c r="M103" s="49">
        <v>571.01072669434154</v>
      </c>
      <c r="N103" s="49">
        <v>97</v>
      </c>
      <c r="O103" s="22">
        <f t="shared" si="201"/>
        <v>1.6166666666666667</v>
      </c>
      <c r="P103" s="100">
        <f t="shared" si="202"/>
        <v>47.304343193964179</v>
      </c>
      <c r="Q103" s="100">
        <f t="shared" si="203"/>
        <v>0.34889322970889736</v>
      </c>
      <c r="R103" s="100">
        <f t="shared" si="204"/>
        <v>0.3937671396423757</v>
      </c>
      <c r="S103" s="100">
        <f t="shared" si="205"/>
        <v>1.6333333333333335</v>
      </c>
      <c r="T103" s="100">
        <f t="shared" si="206"/>
        <v>40.999750220021909</v>
      </c>
      <c r="X103">
        <f t="shared" ref="X103:X119" si="287">LOG10(O103)</f>
        <v>0.20862048388260124</v>
      </c>
      <c r="Y103">
        <f t="shared" si="208"/>
        <v>1.6749010168177065</v>
      </c>
      <c r="Z103" s="61"/>
      <c r="AA103" s="49">
        <v>711.50632463808779</v>
      </c>
      <c r="AB103" s="49">
        <v>97</v>
      </c>
      <c r="AC103" s="22">
        <f t="shared" si="209"/>
        <v>1.6166666666666667</v>
      </c>
      <c r="AD103" s="100">
        <f t="shared" si="210"/>
        <v>66.551896421110072</v>
      </c>
      <c r="AE103" s="100">
        <f t="shared" si="211"/>
        <v>0.29058725207737507</v>
      </c>
      <c r="AF103" s="100">
        <f t="shared" si="212"/>
        <v>0.3870664567579335</v>
      </c>
      <c r="AG103" s="100">
        <f t="shared" si="213"/>
        <v>1.6333333333333335</v>
      </c>
      <c r="AH103" s="100">
        <f t="shared" si="214"/>
        <v>57.51494040945736</v>
      </c>
      <c r="AI103" s="88"/>
      <c r="AJ103" s="72"/>
      <c r="AL103">
        <f t="shared" si="279"/>
        <v>0.20862048388260124</v>
      </c>
      <c r="AM103">
        <f t="shared" si="280"/>
        <v>1.8231604353702564</v>
      </c>
      <c r="AN103" s="61"/>
      <c r="AO103" s="49">
        <v>571.50196850054681</v>
      </c>
      <c r="AP103" s="49">
        <v>97</v>
      </c>
      <c r="AQ103" s="22">
        <f t="shared" si="215"/>
        <v>1.6166666666666667</v>
      </c>
      <c r="AR103" s="100">
        <f t="shared" si="216"/>
        <v>47.060438776395479</v>
      </c>
      <c r="AS103" s="100">
        <f t="shared" si="217"/>
        <v>0.25840386017573641</v>
      </c>
      <c r="AT103" s="100">
        <f t="shared" si="218"/>
        <v>0.30831412992518625</v>
      </c>
      <c r="AU103" s="100">
        <f t="shared" si="219"/>
        <v>1.6333333333333335</v>
      </c>
      <c r="AV103" s="100">
        <f t="shared" si="220"/>
        <v>37.055211598034525</v>
      </c>
      <c r="AY103" s="72"/>
      <c r="AZ103">
        <f t="shared" si="281"/>
        <v>0.20862048388260124</v>
      </c>
      <c r="BA103">
        <f t="shared" si="282"/>
        <v>1.67265597208095</v>
      </c>
      <c r="BB103" s="61"/>
      <c r="BC103" s="49">
        <v>1053.5488835360227</v>
      </c>
      <c r="BD103" s="49">
        <v>97</v>
      </c>
      <c r="BE103" s="22">
        <f t="shared" si="221"/>
        <v>1.6166666666666667</v>
      </c>
      <c r="BF103" s="100">
        <f t="shared" si="222"/>
        <v>100.72169058661784</v>
      </c>
      <c r="BG103" s="100">
        <f t="shared" si="223"/>
        <v>2.0138467517624048</v>
      </c>
      <c r="BH103" s="100">
        <f t="shared" si="224"/>
        <v>1.3455144334742926</v>
      </c>
      <c r="BI103" s="100">
        <f t="shared" si="225"/>
        <v>1.6333333333333335</v>
      </c>
      <c r="BJ103" s="100">
        <f t="shared" si="226"/>
        <v>61.540953834637058</v>
      </c>
      <c r="BK103" s="88"/>
      <c r="BL103" s="72"/>
      <c r="BN103">
        <f t="shared" si="283"/>
        <v>0.20862048388260124</v>
      </c>
      <c r="BO103">
        <f t="shared" si="284"/>
        <v>2.0031230066776207</v>
      </c>
      <c r="BP103" s="61"/>
      <c r="BQ103" s="49">
        <v>970.04432888399492</v>
      </c>
      <c r="BR103" s="49">
        <v>97</v>
      </c>
      <c r="BS103" s="22">
        <f t="shared" si="227"/>
        <v>1.6166666666666667</v>
      </c>
      <c r="BT103" s="100">
        <f t="shared" si="228"/>
        <v>94.243109772077617</v>
      </c>
      <c r="BU103" s="100">
        <f t="shared" si="229"/>
        <v>1.6392715986116051</v>
      </c>
      <c r="BV103" s="100">
        <f t="shared" si="230"/>
        <v>1.1379533824188666</v>
      </c>
      <c r="BW103" s="100">
        <f t="shared" si="231"/>
        <v>1.6333333333333335</v>
      </c>
      <c r="BX103" s="100">
        <f t="shared" si="232"/>
        <v>62.597945775523065</v>
      </c>
      <c r="BY103" s="88"/>
      <c r="BZ103" s="72"/>
      <c r="CB103">
        <f t="shared" si="285"/>
        <v>0.20862048388260124</v>
      </c>
      <c r="CC103">
        <f t="shared" si="286"/>
        <v>1.9742496082427998</v>
      </c>
      <c r="CD103" s="61"/>
      <c r="CE103"/>
      <c r="CG103"/>
      <c r="CH103"/>
      <c r="CI103"/>
      <c r="CJ103"/>
      <c r="CK103" s="72"/>
      <c r="CL103" s="52"/>
      <c r="CM103" s="88"/>
      <c r="CN103" s="72"/>
      <c r="CO103"/>
      <c r="CP103"/>
      <c r="CQ103"/>
      <c r="CR103" s="61"/>
      <c r="CS103"/>
      <c r="CT103" s="49"/>
      <c r="CX103" s="98"/>
      <c r="CY103" s="72"/>
      <c r="CZ103" s="52"/>
      <c r="DA103" s="88"/>
      <c r="DB103" s="72"/>
      <c r="DC103" s="52"/>
      <c r="DD103"/>
      <c r="DF103" s="61"/>
      <c r="DG103"/>
      <c r="DT103" s="61"/>
      <c r="DU103"/>
      <c r="EF103" s="49"/>
      <c r="EH103" s="61"/>
      <c r="EI103" s="49">
        <v>1282.7670287312501</v>
      </c>
      <c r="EJ103">
        <v>97</v>
      </c>
      <c r="EK103" s="22">
        <f t="shared" si="247"/>
        <v>1.6166666666666667</v>
      </c>
      <c r="EL103" s="100">
        <f t="shared" si="248"/>
        <v>160.06576350527203</v>
      </c>
      <c r="EM103" s="100">
        <f t="shared" si="249"/>
        <v>1.3380495025045285</v>
      </c>
      <c r="EN103" s="100">
        <f t="shared" si="250"/>
        <v>0.96042994317030406</v>
      </c>
      <c r="EO103" s="100">
        <f t="shared" si="251"/>
        <v>1.6333333333333335</v>
      </c>
      <c r="EP103" s="100">
        <f t="shared" si="252"/>
        <v>131.30841383976804</v>
      </c>
      <c r="ES103" s="72"/>
      <c r="ET103">
        <f t="shared" si="253"/>
        <v>0.20862048388260124</v>
      </c>
      <c r="EU103">
        <f t="shared" si="254"/>
        <v>2.2042984505278982</v>
      </c>
      <c r="EV103" s="61"/>
      <c r="EW103"/>
      <c r="FJ103" s="61"/>
      <c r="FK103">
        <v>1581.9407384601991</v>
      </c>
      <c r="FL103">
        <v>97</v>
      </c>
      <c r="FM103" s="22">
        <f t="shared" si="263"/>
        <v>1.6166666666666667</v>
      </c>
      <c r="FN103" s="49">
        <f>((FK103*(FL$2/FM$2))+FK$4)/FO$4</f>
        <v>1.2426236254300784</v>
      </c>
      <c r="FO103" s="100"/>
      <c r="FP103" s="98"/>
      <c r="FQ103" s="100">
        <f t="shared" si="277"/>
        <v>1.6166666666666667</v>
      </c>
      <c r="FR103" s="100">
        <f t="shared" si="278"/>
        <v>0.76863317036912071</v>
      </c>
      <c r="FV103">
        <f t="shared" si="267"/>
        <v>0.20862048388260124</v>
      </c>
      <c r="FW103">
        <f t="shared" si="268"/>
        <v>9.4339606396343742E-2</v>
      </c>
      <c r="FX103" s="61"/>
      <c r="FY103"/>
      <c r="FZ103" s="12"/>
      <c r="GA103" s="12"/>
      <c r="GB103" s="12"/>
      <c r="GC103" s="12"/>
      <c r="GD103" s="12"/>
      <c r="GI103" s="12"/>
      <c r="GJ103" s="12"/>
      <c r="GK103" s="12"/>
      <c r="GL103" s="61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61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61"/>
      <c r="HL103"/>
      <c r="HW103" s="61"/>
      <c r="HX103"/>
      <c r="II103" s="61"/>
      <c r="IJ103"/>
      <c r="IU103" s="61"/>
      <c r="IV103"/>
      <c r="JA103"/>
      <c r="JB103"/>
      <c r="JC103"/>
    </row>
    <row r="104" spans="13:263" x14ac:dyDescent="0.25">
      <c r="M104" s="49">
        <v>579.51747169520263</v>
      </c>
      <c r="N104" s="49">
        <v>98</v>
      </c>
      <c r="O104" s="22">
        <f t="shared" si="201"/>
        <v>1.6333333333333333</v>
      </c>
      <c r="P104" s="100">
        <f t="shared" si="202"/>
        <v>48.009068983116784</v>
      </c>
      <c r="Q104" s="100">
        <f t="shared" si="203"/>
        <v>0.35249006712857667</v>
      </c>
      <c r="R104" s="100">
        <f t="shared" si="204"/>
        <v>0.39476696295867952</v>
      </c>
      <c r="S104" s="100">
        <f t="shared" si="205"/>
        <v>1.6500000000000001</v>
      </c>
      <c r="T104" s="100">
        <f t="shared" si="206"/>
        <v>40.989491496564781</v>
      </c>
      <c r="X104">
        <f t="shared" si="287"/>
        <v>0.21307482530885122</v>
      </c>
      <c r="Y104">
        <f t="shared" si="208"/>
        <v>1.6813232839859236</v>
      </c>
      <c r="Z104" s="61"/>
      <c r="AA104" s="49">
        <v>722.00277007778857</v>
      </c>
      <c r="AB104" s="49">
        <v>98</v>
      </c>
      <c r="AC104" s="22">
        <f t="shared" si="209"/>
        <v>1.6333333333333333</v>
      </c>
      <c r="AD104" s="100">
        <f t="shared" si="210"/>
        <v>67.53369844521454</v>
      </c>
      <c r="AE104" s="100">
        <f t="shared" si="211"/>
        <v>0.29358299694415213</v>
      </c>
      <c r="AF104" s="100">
        <f t="shared" si="212"/>
        <v>0.38827093808364371</v>
      </c>
      <c r="AG104" s="100">
        <f t="shared" si="213"/>
        <v>1.6500000000000001</v>
      </c>
      <c r="AH104" s="100">
        <f t="shared" si="214"/>
        <v>51.912629674691836</v>
      </c>
      <c r="AI104" s="88"/>
      <c r="AJ104" s="72"/>
      <c r="AL104">
        <f t="shared" si="279"/>
        <v>0.21307482530885122</v>
      </c>
      <c r="AM104">
        <f t="shared" si="280"/>
        <v>1.8295205342658034</v>
      </c>
      <c r="AN104" s="61"/>
      <c r="AO104" s="49">
        <v>579.0034542211298</v>
      </c>
      <c r="AP104" s="49">
        <v>98</v>
      </c>
      <c r="AQ104" s="22">
        <f t="shared" si="215"/>
        <v>1.6333333333333333</v>
      </c>
      <c r="AR104" s="100">
        <f t="shared" si="216"/>
        <v>47.678150051147043</v>
      </c>
      <c r="AS104" s="100">
        <f t="shared" si="217"/>
        <v>0.26106781749713576</v>
      </c>
      <c r="AT104" s="100">
        <f t="shared" si="218"/>
        <v>0.3089697523138914</v>
      </c>
      <c r="AU104" s="100">
        <f t="shared" si="219"/>
        <v>1.6500000000000001</v>
      </c>
      <c r="AV104" s="100">
        <f t="shared" si="220"/>
        <v>34.584778781029719</v>
      </c>
      <c r="AY104" s="72"/>
      <c r="AZ104">
        <f t="shared" si="281"/>
        <v>0.21307482530885122</v>
      </c>
      <c r="BA104">
        <f t="shared" si="282"/>
        <v>1.6783193960995217</v>
      </c>
      <c r="BB104" s="61"/>
      <c r="BC104" s="49">
        <v>1064.0165647206813</v>
      </c>
      <c r="BD104" s="49">
        <v>98</v>
      </c>
      <c r="BE104" s="22">
        <f t="shared" si="221"/>
        <v>1.6333333333333333</v>
      </c>
      <c r="BF104" s="100">
        <f t="shared" si="222"/>
        <v>101.72242492549535</v>
      </c>
      <c r="BG104" s="100">
        <f t="shared" si="223"/>
        <v>2.0346080584816044</v>
      </c>
      <c r="BH104" s="100">
        <f t="shared" si="224"/>
        <v>1.3555896168574975</v>
      </c>
      <c r="BI104" s="100">
        <f t="shared" si="225"/>
        <v>1.6500000000000001</v>
      </c>
      <c r="BJ104" s="100">
        <f t="shared" si="226"/>
        <v>64.410126625051532</v>
      </c>
      <c r="BK104" s="88"/>
      <c r="BL104" s="72"/>
      <c r="BN104">
        <f t="shared" si="283"/>
        <v>0.21307482530885122</v>
      </c>
      <c r="BO104">
        <f t="shared" si="284"/>
        <v>2.0074167046221234</v>
      </c>
      <c r="BP104" s="61"/>
      <c r="BQ104" s="49">
        <v>981.03261923342791</v>
      </c>
      <c r="BR104" s="49">
        <v>98</v>
      </c>
      <c r="BS104" s="22">
        <f t="shared" si="227"/>
        <v>1.6333333333333333</v>
      </c>
      <c r="BT104" s="100">
        <f t="shared" si="228"/>
        <v>95.310659597146397</v>
      </c>
      <c r="BU104" s="100">
        <f t="shared" si="229"/>
        <v>1.6561713058137866</v>
      </c>
      <c r="BV104" s="100">
        <f t="shared" si="230"/>
        <v>1.1471984985314378</v>
      </c>
      <c r="BW104" s="100">
        <f t="shared" si="231"/>
        <v>1.6500000000000001</v>
      </c>
      <c r="BX104" s="100">
        <f t="shared" si="232"/>
        <v>56.841992413034568</v>
      </c>
      <c r="BY104" s="88"/>
      <c r="BZ104" s="72"/>
      <c r="CB104">
        <f t="shared" si="285"/>
        <v>0.21307482530885122</v>
      </c>
      <c r="CC104">
        <f t="shared" si="286"/>
        <v>1.9791414750909262</v>
      </c>
      <c r="CD104" s="61"/>
      <c r="CE104"/>
      <c r="CG104"/>
      <c r="CH104"/>
      <c r="CI104"/>
      <c r="CJ104"/>
      <c r="CK104" s="72"/>
      <c r="CL104" s="52"/>
      <c r="CM104" s="88"/>
      <c r="CN104" s="72"/>
      <c r="CO104"/>
      <c r="CP104"/>
      <c r="CQ104"/>
      <c r="CR104" s="61"/>
      <c r="CS104"/>
      <c r="CT104" s="49"/>
      <c r="CX104" s="98"/>
      <c r="CY104" s="72"/>
      <c r="CZ104" s="52"/>
      <c r="DA104" s="88"/>
      <c r="DB104" s="72"/>
      <c r="DC104" s="52"/>
      <c r="DD104"/>
      <c r="DF104" s="61"/>
      <c r="DG104"/>
      <c r="DT104" s="61"/>
      <c r="DU104"/>
      <c r="EF104" s="49"/>
      <c r="EH104" s="61"/>
      <c r="EI104" s="49">
        <v>1300.2719907773142</v>
      </c>
      <c r="EJ104">
        <v>98</v>
      </c>
      <c r="EK104" s="22">
        <f t="shared" si="247"/>
        <v>1.6333333333333333</v>
      </c>
      <c r="EL104" s="100">
        <f t="shared" si="248"/>
        <v>162.2500612399943</v>
      </c>
      <c r="EM104" s="100">
        <f t="shared" si="249"/>
        <v>1.3518438272726163</v>
      </c>
      <c r="EN104" s="100">
        <f t="shared" si="250"/>
        <v>0.97108158595440641</v>
      </c>
      <c r="EO104" s="100">
        <f t="shared" si="251"/>
        <v>1.6500000000000001</v>
      </c>
      <c r="EP104" s="100">
        <f t="shared" si="252"/>
        <v>120.00474136312894</v>
      </c>
      <c r="ES104" s="72"/>
      <c r="ET104">
        <f t="shared" si="253"/>
        <v>0.21307482530885122</v>
      </c>
      <c r="EU104">
        <f t="shared" si="254"/>
        <v>2.2101848693934336</v>
      </c>
      <c r="EV104" s="61"/>
      <c r="EW104"/>
      <c r="FJ104" s="61"/>
      <c r="FK104"/>
      <c r="FX104" s="61"/>
      <c r="FY104"/>
      <c r="FZ104" s="12"/>
      <c r="GA104" s="12"/>
      <c r="GB104" s="12"/>
      <c r="GC104" s="12"/>
      <c r="GD104" s="12"/>
      <c r="GI104" s="12"/>
      <c r="GJ104" s="12"/>
      <c r="GK104" s="12"/>
      <c r="GL104" s="61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61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61"/>
      <c r="HL104"/>
      <c r="HW104" s="61"/>
      <c r="HX104"/>
      <c r="II104" s="61"/>
      <c r="IJ104"/>
      <c r="IU104" s="61"/>
      <c r="IV104"/>
      <c r="JA104"/>
      <c r="JB104"/>
      <c r="JC104"/>
    </row>
    <row r="105" spans="13:263" x14ac:dyDescent="0.25">
      <c r="M105" s="49">
        <v>587.50765952453764</v>
      </c>
      <c r="N105" s="49">
        <v>99</v>
      </c>
      <c r="O105" s="22">
        <f t="shared" si="201"/>
        <v>1.65</v>
      </c>
      <c r="P105" s="100">
        <f t="shared" si="202"/>
        <v>48.671001534631571</v>
      </c>
      <c r="Q105" s="100">
        <f t="shared" si="203"/>
        <v>0.35608690454825603</v>
      </c>
      <c r="R105" s="100">
        <f t="shared" si="204"/>
        <v>0.39570607375753475</v>
      </c>
      <c r="S105" s="100">
        <f t="shared" si="205"/>
        <v>1.6666666666666667</v>
      </c>
      <c r="T105" s="100">
        <f t="shared" si="206"/>
        <v>43.506495248420343</v>
      </c>
      <c r="X105">
        <f t="shared" si="287"/>
        <v>0.21748394421390627</v>
      </c>
      <c r="Y105">
        <f t="shared" si="208"/>
        <v>1.6872702830934891</v>
      </c>
      <c r="Z105" s="61"/>
      <c r="AA105" s="49">
        <v>732.00273223533804</v>
      </c>
      <c r="AB105" s="49">
        <v>99</v>
      </c>
      <c r="AC105" s="22">
        <f t="shared" si="209"/>
        <v>1.65</v>
      </c>
      <c r="AD105" s="100">
        <f t="shared" si="210"/>
        <v>68.469061101425311</v>
      </c>
      <c r="AE105" s="100">
        <f t="shared" si="211"/>
        <v>0.29657874181092919</v>
      </c>
      <c r="AF105" s="100">
        <f t="shared" si="212"/>
        <v>0.389418447280521</v>
      </c>
      <c r="AG105" s="100">
        <f t="shared" si="213"/>
        <v>1.6666666666666667</v>
      </c>
      <c r="AH105" s="100">
        <f t="shared" si="214"/>
        <v>54.718723516775583</v>
      </c>
      <c r="AI105" s="88"/>
      <c r="AJ105" s="72"/>
      <c r="AL105">
        <f t="shared" si="279"/>
        <v>0.21748394421390627</v>
      </c>
      <c r="AM105">
        <f t="shared" si="280"/>
        <v>1.8354943725399377</v>
      </c>
      <c r="AN105" s="61"/>
      <c r="AO105" s="49">
        <v>586.5019181554311</v>
      </c>
      <c r="AP105" s="49">
        <v>99</v>
      </c>
      <c r="AQ105" s="22">
        <f t="shared" si="215"/>
        <v>1.65</v>
      </c>
      <c r="AR105" s="100">
        <f t="shared" si="216"/>
        <v>48.295612496329959</v>
      </c>
      <c r="AS105" s="100">
        <f t="shared" si="217"/>
        <v>0.2637317748185351</v>
      </c>
      <c r="AT105" s="100">
        <f t="shared" si="218"/>
        <v>0.3096251106014819</v>
      </c>
      <c r="AU105" s="100">
        <f t="shared" si="219"/>
        <v>1.6666666666666667</v>
      </c>
      <c r="AV105" s="100">
        <f t="shared" si="220"/>
        <v>32.118127343661669</v>
      </c>
      <c r="AY105" s="52"/>
      <c r="AZ105">
        <f t="shared" si="281"/>
        <v>0.21748394421390627</v>
      </c>
      <c r="BA105">
        <f t="shared" si="282"/>
        <v>1.6839076782632407</v>
      </c>
      <c r="BB105" s="61"/>
      <c r="BC105" s="49">
        <v>1075.0061627730327</v>
      </c>
      <c r="BD105" s="49">
        <v>99</v>
      </c>
      <c r="BE105" s="22">
        <f t="shared" si="221"/>
        <v>1.65</v>
      </c>
      <c r="BF105" s="100">
        <f t="shared" si="222"/>
        <v>102.77305571443907</v>
      </c>
      <c r="BG105" s="100">
        <f t="shared" si="223"/>
        <v>2.0553693652008045</v>
      </c>
      <c r="BH105" s="100">
        <f t="shared" si="224"/>
        <v>1.3661671472323647</v>
      </c>
      <c r="BI105" s="100">
        <f t="shared" si="225"/>
        <v>1.6666666666666667</v>
      </c>
      <c r="BJ105" s="100">
        <f t="shared" si="226"/>
        <v>64.411954141901703</v>
      </c>
      <c r="BK105" s="88"/>
      <c r="BL105" s="72"/>
      <c r="BN105">
        <f t="shared" si="283"/>
        <v>0.21748394421390627</v>
      </c>
      <c r="BO105">
        <f t="shared" si="284"/>
        <v>2.011879269441903</v>
      </c>
      <c r="BP105" s="61"/>
      <c r="BQ105" s="49">
        <v>991.52168407957674</v>
      </c>
      <c r="BR105" s="49">
        <v>99</v>
      </c>
      <c r="BS105" s="22">
        <f t="shared" si="227"/>
        <v>1.65</v>
      </c>
      <c r="BT105" s="100">
        <f t="shared" si="228"/>
        <v>96.329707964595045</v>
      </c>
      <c r="BU105" s="100">
        <f t="shared" si="229"/>
        <v>1.6730710130159681</v>
      </c>
      <c r="BV105" s="100">
        <f t="shared" si="230"/>
        <v>1.156023585904556</v>
      </c>
      <c r="BW105" s="100">
        <f t="shared" si="231"/>
        <v>1.6666666666666667</v>
      </c>
      <c r="BX105" s="100">
        <f t="shared" si="232"/>
        <v>59.754183948788537</v>
      </c>
      <c r="BY105" s="88"/>
      <c r="BZ105" s="72"/>
      <c r="CB105">
        <f t="shared" si="285"/>
        <v>0.21748394421390627</v>
      </c>
      <c r="CC105">
        <f t="shared" si="286"/>
        <v>1.9837602436708099</v>
      </c>
      <c r="CD105" s="61"/>
      <c r="CE105"/>
      <c r="CG105"/>
      <c r="CH105"/>
      <c r="CI105"/>
      <c r="CJ105"/>
      <c r="CK105" s="72"/>
      <c r="CL105" s="52"/>
      <c r="CM105" s="88"/>
      <c r="CN105" s="72"/>
      <c r="CO105"/>
      <c r="CP105"/>
      <c r="CQ105"/>
      <c r="CR105" s="61"/>
      <c r="CS105"/>
      <c r="CT105" s="49"/>
      <c r="CX105" s="98"/>
      <c r="CY105" s="72"/>
      <c r="CZ105" s="52"/>
      <c r="DA105" s="88"/>
      <c r="DB105" s="72"/>
      <c r="DC105" s="52"/>
      <c r="DD105"/>
      <c r="DF105" s="61"/>
      <c r="DG105"/>
      <c r="DT105" s="61"/>
      <c r="DU105"/>
      <c r="EF105" s="49"/>
      <c r="EH105" s="61"/>
      <c r="EI105" s="49">
        <v>1317.8438830149798</v>
      </c>
      <c r="EJ105">
        <v>99</v>
      </c>
      <c r="EK105" s="22">
        <f t="shared" si="247"/>
        <v>1.65</v>
      </c>
      <c r="EL105" s="100">
        <f t="shared" si="248"/>
        <v>164.44271063326428</v>
      </c>
      <c r="EM105" s="100">
        <f t="shared" si="249"/>
        <v>1.3656381520407042</v>
      </c>
      <c r="EN105" s="100">
        <f t="shared" si="250"/>
        <v>0.98177395527596301</v>
      </c>
      <c r="EO105" s="100">
        <f t="shared" si="251"/>
        <v>1.6666666666666667</v>
      </c>
      <c r="EP105" s="100">
        <f t="shared" si="252"/>
        <v>108.36935458703857</v>
      </c>
      <c r="ES105" s="72"/>
      <c r="ET105">
        <f t="shared" si="253"/>
        <v>0.21748394421390627</v>
      </c>
      <c r="EU105">
        <f t="shared" si="254"/>
        <v>2.2160146269709164</v>
      </c>
      <c r="EV105" s="61"/>
      <c r="EW105"/>
      <c r="FJ105" s="61"/>
      <c r="FK105"/>
      <c r="FX105" s="61"/>
      <c r="FY105"/>
      <c r="FZ105" s="12"/>
      <c r="GA105" s="12"/>
      <c r="GB105" s="12"/>
      <c r="GC105" s="12"/>
      <c r="GD105" s="12"/>
      <c r="GI105" s="12"/>
      <c r="GJ105" s="12"/>
      <c r="GK105" s="12"/>
      <c r="GL105" s="61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61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61"/>
      <c r="HL105"/>
      <c r="HW105" s="61"/>
      <c r="HX105"/>
      <c r="II105" s="61"/>
      <c r="IJ105"/>
      <c r="IU105" s="61"/>
      <c r="IV105"/>
      <c r="JA105"/>
      <c r="JB105"/>
      <c r="JC105"/>
    </row>
    <row r="106" spans="13:263" x14ac:dyDescent="0.25">
      <c r="M106" s="49">
        <v>596.0102767570371</v>
      </c>
      <c r="N106" s="49">
        <v>100</v>
      </c>
      <c r="O106" s="22">
        <f t="shared" si="201"/>
        <v>1.6666666666666667</v>
      </c>
      <c r="P106" s="100">
        <f t="shared" si="202"/>
        <v>49.375385366335614</v>
      </c>
      <c r="Q106" s="100">
        <f t="shared" si="203"/>
        <v>0.3596837419679354</v>
      </c>
      <c r="R106" s="100">
        <f t="shared" si="204"/>
        <v>0.39670541192481251</v>
      </c>
      <c r="S106" s="100">
        <f t="shared" si="205"/>
        <v>1.6833333333333333</v>
      </c>
      <c r="T106" s="100">
        <f t="shared" si="206"/>
        <v>38.529050667293909</v>
      </c>
      <c r="X106">
        <f t="shared" si="287"/>
        <v>0.22184874961635639</v>
      </c>
      <c r="Y106">
        <f t="shared" si="208"/>
        <v>1.6935104982409965</v>
      </c>
      <c r="Z106" s="61"/>
      <c r="AA106" s="49">
        <v>740.50270087285969</v>
      </c>
      <c r="AB106" s="49">
        <v>100</v>
      </c>
      <c r="AC106" s="22">
        <f t="shared" si="209"/>
        <v>1.6666666666666667</v>
      </c>
      <c r="AD106" s="100">
        <f t="shared" si="210"/>
        <v>69.26411943437094</v>
      </c>
      <c r="AE106" s="100">
        <f t="shared" si="211"/>
        <v>0.29957448667770625</v>
      </c>
      <c r="AF106" s="100">
        <f t="shared" si="212"/>
        <v>0.39039383019008134</v>
      </c>
      <c r="AG106" s="100">
        <f t="shared" si="213"/>
        <v>1.6833333333333333</v>
      </c>
      <c r="AH106" s="100">
        <f t="shared" si="214"/>
        <v>56.121772438622259</v>
      </c>
      <c r="AI106" s="88"/>
      <c r="AJ106" s="72"/>
      <c r="AK106" s="52"/>
      <c r="AL106">
        <f t="shared" si="279"/>
        <v>0.22184874961635639</v>
      </c>
      <c r="AM106">
        <f t="shared" si="280"/>
        <v>1.8405083173378087</v>
      </c>
      <c r="AN106" s="61"/>
      <c r="AO106" s="49">
        <v>593.00337267169061</v>
      </c>
      <c r="AP106" s="49">
        <v>100</v>
      </c>
      <c r="AQ106" s="22">
        <f t="shared" si="215"/>
        <v>1.6666666666666667</v>
      </c>
      <c r="AR106" s="100">
        <f t="shared" si="216"/>
        <v>48.830976010514703</v>
      </c>
      <c r="AS106" s="100">
        <f t="shared" si="217"/>
        <v>0.26639573213993445</v>
      </c>
      <c r="AT106" s="100">
        <f t="shared" si="218"/>
        <v>0.3101933312578663</v>
      </c>
      <c r="AU106" s="100">
        <f t="shared" si="219"/>
        <v>1.6833333333333333</v>
      </c>
      <c r="AV106" s="100">
        <f t="shared" si="220"/>
        <v>16.057221918119481</v>
      </c>
      <c r="AY106" s="52"/>
      <c r="AZ106">
        <f t="shared" si="281"/>
        <v>0.22184874961635639</v>
      </c>
      <c r="BA106">
        <f t="shared" si="282"/>
        <v>1.688695404844121</v>
      </c>
      <c r="BB106" s="61"/>
      <c r="BC106" s="49">
        <v>1086.4742288706161</v>
      </c>
      <c r="BD106" s="49">
        <v>100</v>
      </c>
      <c r="BE106" s="22">
        <f t="shared" si="221"/>
        <v>1.6666666666666667</v>
      </c>
      <c r="BF106" s="100">
        <f t="shared" si="222"/>
        <v>103.8694291463304</v>
      </c>
      <c r="BG106" s="100">
        <f t="shared" si="223"/>
        <v>2.076130671920005</v>
      </c>
      <c r="BH106" s="100">
        <f t="shared" si="224"/>
        <v>1.3772052049402368</v>
      </c>
      <c r="BI106" s="100">
        <f t="shared" si="225"/>
        <v>1.6833333333333333</v>
      </c>
      <c r="BJ106" s="100">
        <f t="shared" si="226"/>
        <v>65.967438571381308</v>
      </c>
      <c r="BK106" s="88"/>
      <c r="BL106" s="72"/>
      <c r="BN106">
        <f t="shared" si="283"/>
        <v>0.22184874961635639</v>
      </c>
      <c r="BO106">
        <f t="shared" si="284"/>
        <v>2.0164877447980696</v>
      </c>
      <c r="BP106" s="61"/>
      <c r="BQ106" s="49">
        <v>1000.5351068303401</v>
      </c>
      <c r="BR106" s="49">
        <v>100</v>
      </c>
      <c r="BS106" s="22">
        <f t="shared" si="227"/>
        <v>1.6666666666666667</v>
      </c>
      <c r="BT106" s="100">
        <f t="shared" si="228"/>
        <v>97.205392677580889</v>
      </c>
      <c r="BU106" s="100">
        <f t="shared" si="229"/>
        <v>1.6899707202181495</v>
      </c>
      <c r="BV106" s="100">
        <f t="shared" si="230"/>
        <v>1.1636071259506013</v>
      </c>
      <c r="BW106" s="100">
        <f t="shared" si="231"/>
        <v>1.6833333333333333</v>
      </c>
      <c r="BX106" s="100">
        <f t="shared" si="232"/>
        <v>65.709840956996231</v>
      </c>
      <c r="BY106" s="88"/>
      <c r="BZ106" s="72"/>
      <c r="CB106">
        <f t="shared" si="285"/>
        <v>0.22184874961635639</v>
      </c>
      <c r="CC106">
        <f t="shared" si="286"/>
        <v>1.9876903590121886</v>
      </c>
      <c r="CD106" s="61"/>
      <c r="CE106"/>
      <c r="CG106"/>
      <c r="CH106"/>
      <c r="CI106"/>
      <c r="CJ106"/>
      <c r="CK106" s="72"/>
      <c r="CL106" s="52"/>
      <c r="CM106" s="88"/>
      <c r="CN106" s="72"/>
      <c r="CO106"/>
      <c r="CP106"/>
      <c r="CQ106"/>
      <c r="CR106" s="61"/>
      <c r="CS106"/>
      <c r="CT106" s="49"/>
      <c r="CX106" s="98"/>
      <c r="CY106" s="72"/>
      <c r="CZ106" s="52"/>
      <c r="DA106" s="88"/>
      <c r="DB106" s="72"/>
      <c r="DC106" s="52"/>
      <c r="DD106"/>
      <c r="DF106" s="61"/>
      <c r="DG106"/>
      <c r="DT106" s="61"/>
      <c r="DU106"/>
      <c r="EF106" s="49"/>
      <c r="EH106" s="61"/>
      <c r="EI106" s="49">
        <v>1332.3292573534516</v>
      </c>
      <c r="EJ106">
        <v>100</v>
      </c>
      <c r="EK106" s="22">
        <f t="shared" si="247"/>
        <v>1.6666666666666667</v>
      </c>
      <c r="EL106" s="100">
        <f t="shared" si="248"/>
        <v>166.25021928543194</v>
      </c>
      <c r="EM106" s="100">
        <f t="shared" si="249"/>
        <v>1.3794324768087922</v>
      </c>
      <c r="EN106" s="100">
        <f t="shared" si="250"/>
        <v>0.99058820078197318</v>
      </c>
      <c r="EO106" s="100">
        <f t="shared" si="251"/>
        <v>1.6833333333333333</v>
      </c>
      <c r="EP106" s="100">
        <f t="shared" si="252"/>
        <v>116.01580229176291</v>
      </c>
      <c r="ES106" s="72"/>
      <c r="ET106">
        <f t="shared" si="253"/>
        <v>0.22184874961635639</v>
      </c>
      <c r="EU106">
        <f t="shared" si="254"/>
        <v>2.2207622268135796</v>
      </c>
      <c r="EV106" s="61"/>
      <c r="EW106"/>
      <c r="FJ106" s="61"/>
      <c r="FK106"/>
      <c r="FX106" s="61"/>
      <c r="FY106"/>
      <c r="FZ106" s="12"/>
      <c r="GA106" s="12"/>
      <c r="GB106" s="12"/>
      <c r="GC106" s="12"/>
      <c r="GD106" s="12"/>
      <c r="GI106" s="12"/>
      <c r="GJ106" s="12"/>
      <c r="GK106" s="12"/>
      <c r="GL106" s="61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61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61"/>
      <c r="HL106"/>
      <c r="HW106" s="61"/>
      <c r="HX106"/>
      <c r="II106" s="61"/>
      <c r="IJ106"/>
      <c r="IU106" s="61"/>
      <c r="IV106"/>
      <c r="JA106"/>
      <c r="JB106"/>
      <c r="JC106"/>
    </row>
    <row r="107" spans="13:263" x14ac:dyDescent="0.25">
      <c r="M107" s="49">
        <v>605.01322299599371</v>
      </c>
      <c r="N107" s="49">
        <v>101</v>
      </c>
      <c r="O107" s="22">
        <f t="shared" si="201"/>
        <v>1.6833333333333333</v>
      </c>
      <c r="P107" s="100">
        <f t="shared" si="202"/>
        <v>50.121218042912254</v>
      </c>
      <c r="Q107" s="100">
        <f t="shared" si="203"/>
        <v>0.36328057938761477</v>
      </c>
      <c r="R107" s="100">
        <f t="shared" si="204"/>
        <v>0.3977635552645068</v>
      </c>
      <c r="S107" s="100">
        <f t="shared" si="205"/>
        <v>1.7</v>
      </c>
      <c r="T107" s="100">
        <f t="shared" si="206"/>
        <v>38.507238449790783</v>
      </c>
      <c r="X107">
        <f t="shared" si="287"/>
        <v>0.22617012339899895</v>
      </c>
      <c r="Y107">
        <f t="shared" si="208"/>
        <v>1.7000216166494813</v>
      </c>
      <c r="Z107" s="61"/>
      <c r="AA107" s="49">
        <v>751.5026613392663</v>
      </c>
      <c r="AB107" s="49">
        <v>101</v>
      </c>
      <c r="AC107" s="22">
        <f t="shared" si="209"/>
        <v>1.6833333333333333</v>
      </c>
      <c r="AD107" s="100">
        <f t="shared" si="210"/>
        <v>70.293018551984503</v>
      </c>
      <c r="AE107" s="100">
        <f t="shared" si="211"/>
        <v>0.30257023154448331</v>
      </c>
      <c r="AF107" s="100">
        <f t="shared" si="212"/>
        <v>0.3916560905468327</v>
      </c>
      <c r="AG107" s="100">
        <f t="shared" si="213"/>
        <v>1.7</v>
      </c>
      <c r="AH107" s="100">
        <f t="shared" si="214"/>
        <v>39.285243647175747</v>
      </c>
      <c r="AI107" s="88"/>
      <c r="AJ107" s="72"/>
      <c r="AK107" s="52"/>
      <c r="AL107">
        <f t="shared" si="279"/>
        <v>0.22617012339899895</v>
      </c>
      <c r="AM107">
        <f t="shared" si="280"/>
        <v>1.8469121933710047</v>
      </c>
      <c r="AN107" s="61"/>
      <c r="AO107" s="49">
        <v>599.50333610414543</v>
      </c>
      <c r="AP107" s="49">
        <v>101</v>
      </c>
      <c r="AQ107" s="22">
        <f t="shared" si="215"/>
        <v>1.6833333333333333</v>
      </c>
      <c r="AR107" s="100">
        <f t="shared" si="216"/>
        <v>49.366216741118684</v>
      </c>
      <c r="AS107" s="100">
        <f t="shared" si="217"/>
        <v>0.2690596894613338</v>
      </c>
      <c r="AT107" s="100">
        <f t="shared" si="218"/>
        <v>0.31076142159500969</v>
      </c>
      <c r="AU107" s="100">
        <f t="shared" si="219"/>
        <v>1.6916666666666667</v>
      </c>
      <c r="AV107" s="100">
        <f t="shared" si="220"/>
        <v>29.326465390763573</v>
      </c>
      <c r="AY107" s="52"/>
      <c r="AZ107">
        <f t="shared" si="281"/>
        <v>0.22617012339899895</v>
      </c>
      <c r="BA107">
        <f t="shared" si="282"/>
        <v>1.6934298456434125</v>
      </c>
      <c r="BB107" s="61"/>
      <c r="BC107" s="49">
        <v>1097.4644641171758</v>
      </c>
      <c r="BD107" s="49">
        <v>101</v>
      </c>
      <c r="BE107" s="22">
        <f t="shared" si="221"/>
        <v>1.6833333333333333</v>
      </c>
      <c r="BF107" s="100">
        <f t="shared" si="222"/>
        <v>104.92012085250246</v>
      </c>
      <c r="BG107" s="100">
        <f t="shared" si="223"/>
        <v>2.0968919786392046</v>
      </c>
      <c r="BH107" s="100">
        <f t="shared" si="224"/>
        <v>1.3877833486169791</v>
      </c>
      <c r="BI107" s="100">
        <f t="shared" si="225"/>
        <v>1.7</v>
      </c>
      <c r="BJ107" s="100">
        <f t="shared" si="226"/>
        <v>70.266397104972043</v>
      </c>
      <c r="BK107" s="88"/>
      <c r="BL107" s="72"/>
      <c r="BN107">
        <f t="shared" si="283"/>
        <v>0.22617012339899895</v>
      </c>
      <c r="BO107">
        <f t="shared" si="284"/>
        <v>2.0208587821617843</v>
      </c>
      <c r="BP107" s="61"/>
      <c r="BQ107" s="49">
        <v>1012.0233445924061</v>
      </c>
      <c r="BR107" s="49">
        <v>101</v>
      </c>
      <c r="BS107" s="22">
        <f t="shared" si="227"/>
        <v>1.6833333333333333</v>
      </c>
      <c r="BT107" s="100">
        <f t="shared" si="228"/>
        <v>98.321514096221335</v>
      </c>
      <c r="BU107" s="100">
        <f t="shared" si="229"/>
        <v>1.706870427420331</v>
      </c>
      <c r="BV107" s="100">
        <f t="shared" si="230"/>
        <v>1.1732728781888109</v>
      </c>
      <c r="BW107" s="100">
        <f t="shared" si="231"/>
        <v>1.7</v>
      </c>
      <c r="BX107" s="100">
        <f t="shared" si="232"/>
        <v>64.523904109471118</v>
      </c>
      <c r="BY107" s="88"/>
      <c r="BZ107" s="72"/>
      <c r="CB107">
        <f t="shared" si="285"/>
        <v>0.22617012339899895</v>
      </c>
      <c r="CC107">
        <f t="shared" si="286"/>
        <v>1.9926485578215518</v>
      </c>
      <c r="CD107" s="61"/>
      <c r="CE107"/>
      <c r="CG107"/>
      <c r="CH107"/>
      <c r="CI107"/>
      <c r="CJ107"/>
      <c r="CK107" s="72"/>
      <c r="CL107" s="52"/>
      <c r="CM107" s="88"/>
      <c r="CN107" s="72"/>
      <c r="CO107"/>
      <c r="CP107"/>
      <c r="CQ107"/>
      <c r="CR107" s="61"/>
      <c r="CS107"/>
      <c r="CT107" s="49"/>
      <c r="CX107" s="98"/>
      <c r="CY107" s="72"/>
      <c r="CZ107" s="52"/>
      <c r="DA107" s="88"/>
      <c r="DB107" s="72"/>
      <c r="DC107" s="52"/>
      <c r="DD107"/>
      <c r="DF107" s="61"/>
      <c r="DG107"/>
      <c r="DQ107" s="52"/>
      <c r="DT107" s="61"/>
      <c r="DU107"/>
      <c r="EF107" s="49"/>
      <c r="EH107" s="61"/>
      <c r="EI107" s="49">
        <v>1346.7929499369975</v>
      </c>
      <c r="EJ107">
        <v>101</v>
      </c>
      <c r="EK107" s="22">
        <f t="shared" si="247"/>
        <v>1.6833333333333333</v>
      </c>
      <c r="EL107" s="100">
        <f t="shared" si="248"/>
        <v>168.05502245283225</v>
      </c>
      <c r="EM107" s="100">
        <f t="shared" si="249"/>
        <v>1.3932268015768803</v>
      </c>
      <c r="EN107" s="100">
        <f t="shared" si="250"/>
        <v>0.99938925309694471</v>
      </c>
      <c r="EO107" s="100">
        <f t="shared" si="251"/>
        <v>1.7</v>
      </c>
      <c r="EP107" s="100">
        <f t="shared" si="252"/>
        <v>131.1409209497329</v>
      </c>
      <c r="ES107" s="72"/>
      <c r="ET107">
        <f t="shared" si="253"/>
        <v>0.22617012339899895</v>
      </c>
      <c r="EU107">
        <f t="shared" si="254"/>
        <v>2.2254514962220782</v>
      </c>
      <c r="EV107" s="61"/>
      <c r="EW107"/>
      <c r="FJ107" s="61"/>
      <c r="FK107"/>
      <c r="FX107" s="61"/>
      <c r="FY107"/>
      <c r="FZ107" s="12"/>
      <c r="GA107" s="12"/>
      <c r="GB107" s="12"/>
      <c r="GC107" s="12"/>
      <c r="GD107" s="12"/>
      <c r="GI107" s="12"/>
      <c r="GJ107" s="12"/>
      <c r="GK107" s="12"/>
      <c r="GL107" s="61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61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61"/>
      <c r="HL107"/>
      <c r="HW107" s="61"/>
      <c r="HX107"/>
      <c r="II107" s="61"/>
      <c r="IJ107"/>
      <c r="IU107" s="61"/>
      <c r="IV107"/>
      <c r="JA107"/>
      <c r="JB107"/>
      <c r="JC107"/>
    </row>
    <row r="108" spans="13:263" x14ac:dyDescent="0.25">
      <c r="M108" s="49">
        <v>611.51308244386723</v>
      </c>
      <c r="N108" s="49">
        <v>102</v>
      </c>
      <c r="O108" s="22">
        <f t="shared" si="201"/>
        <v>1.7</v>
      </c>
      <c r="P108" s="100">
        <f t="shared" si="202"/>
        <v>50.659687055245406</v>
      </c>
      <c r="Q108" s="100">
        <f t="shared" si="203"/>
        <v>0.36687741680729408</v>
      </c>
      <c r="R108" s="100">
        <f t="shared" si="204"/>
        <v>0.39852750328787229</v>
      </c>
      <c r="S108" s="100">
        <f t="shared" si="205"/>
        <v>1.7166666666666668</v>
      </c>
      <c r="T108" s="100">
        <f t="shared" si="206"/>
        <v>45.963201986869962</v>
      </c>
      <c r="X108">
        <f t="shared" si="287"/>
        <v>0.23044892137827391</v>
      </c>
      <c r="Y108">
        <f t="shared" si="208"/>
        <v>1.7046625026554798</v>
      </c>
      <c r="Z108" s="61"/>
      <c r="AA108" s="49">
        <v>760.50262984423659</v>
      </c>
      <c r="AB108" s="49">
        <v>102</v>
      </c>
      <c r="AC108" s="22">
        <f t="shared" si="209"/>
        <v>1.7</v>
      </c>
      <c r="AD108" s="100">
        <f t="shared" si="210"/>
        <v>71.134845182325009</v>
      </c>
      <c r="AE108" s="100">
        <f t="shared" si="211"/>
        <v>0.30556597641126038</v>
      </c>
      <c r="AF108" s="100">
        <f t="shared" si="212"/>
        <v>0.39268884911815016</v>
      </c>
      <c r="AG108" s="100">
        <f t="shared" si="213"/>
        <v>1.7083333333333333</v>
      </c>
      <c r="AH108" s="100">
        <f t="shared" si="214"/>
        <v>41.844026577838243</v>
      </c>
      <c r="AI108" s="88"/>
      <c r="AJ108" s="72"/>
      <c r="AK108" s="52"/>
      <c r="AL108">
        <f t="shared" si="279"/>
        <v>0.23044892137827391</v>
      </c>
      <c r="AM108">
        <f t="shared" si="280"/>
        <v>1.8520823906503798</v>
      </c>
      <c r="AN108" s="61"/>
      <c r="AO108" s="49">
        <v>599.50333610414543</v>
      </c>
      <c r="AP108" s="49">
        <v>102</v>
      </c>
      <c r="AQ108" s="22">
        <f t="shared" si="215"/>
        <v>1.7</v>
      </c>
      <c r="AR108" s="100">
        <f t="shared" si="216"/>
        <v>49.366216741118684</v>
      </c>
      <c r="AS108" s="100">
        <f t="shared" si="217"/>
        <v>0.27172364678273314</v>
      </c>
      <c r="AT108" s="100">
        <f t="shared" si="218"/>
        <v>0.31076142159500969</v>
      </c>
      <c r="AU108" s="100">
        <f t="shared" si="219"/>
        <v>1.7</v>
      </c>
      <c r="AV108" s="100">
        <f t="shared" si="220"/>
        <v>29.038951024187462</v>
      </c>
      <c r="AY108" s="52"/>
      <c r="AZ108">
        <f t="shared" si="281"/>
        <v>0.23044892137827391</v>
      </c>
      <c r="BA108">
        <f t="shared" si="282"/>
        <v>1.6934298456434125</v>
      </c>
      <c r="BB108" s="61"/>
      <c r="BC108" s="49">
        <v>1109.4748757858376</v>
      </c>
      <c r="BD108" s="49">
        <v>102</v>
      </c>
      <c r="BE108" s="22">
        <f t="shared" si="221"/>
        <v>1.7</v>
      </c>
      <c r="BF108" s="100">
        <f t="shared" si="222"/>
        <v>106.06834376537644</v>
      </c>
      <c r="BG108" s="100">
        <f t="shared" si="223"/>
        <v>2.1176532853584047</v>
      </c>
      <c r="BH108" s="100">
        <f t="shared" si="224"/>
        <v>1.3993434160220604</v>
      </c>
      <c r="BI108" s="100">
        <f t="shared" si="225"/>
        <v>1.7166666666666668</v>
      </c>
      <c r="BJ108" s="100">
        <f t="shared" si="226"/>
        <v>64.417379608002193</v>
      </c>
      <c r="BK108" s="88"/>
      <c r="BL108" s="72"/>
      <c r="BN108">
        <f t="shared" si="283"/>
        <v>0.23044892137827391</v>
      </c>
      <c r="BO108">
        <f t="shared" si="284"/>
        <v>2.0255857874886725</v>
      </c>
      <c r="BP108" s="61"/>
      <c r="BQ108" s="49">
        <v>1023.0801532626855</v>
      </c>
      <c r="BR108" s="49">
        <v>102</v>
      </c>
      <c r="BS108" s="22">
        <f t="shared" si="227"/>
        <v>1.7</v>
      </c>
      <c r="BT108" s="100">
        <f t="shared" si="228"/>
        <v>99.395720709480756</v>
      </c>
      <c r="BU108" s="100">
        <f t="shared" si="229"/>
        <v>1.7237701346225125</v>
      </c>
      <c r="BV108" s="100">
        <f t="shared" si="230"/>
        <v>1.1825756429265928</v>
      </c>
      <c r="BW108" s="100">
        <f t="shared" si="231"/>
        <v>1.7166666666666668</v>
      </c>
      <c r="BX108" s="100">
        <f t="shared" si="232"/>
        <v>62.935705841987982</v>
      </c>
      <c r="BY108" s="88"/>
      <c r="BZ108" s="72"/>
      <c r="CB108">
        <f t="shared" si="285"/>
        <v>0.23044892137827391</v>
      </c>
      <c r="CC108">
        <f t="shared" si="286"/>
        <v>1.9973676870908259</v>
      </c>
      <c r="CD108" s="61"/>
      <c r="CE108"/>
      <c r="CG108"/>
      <c r="CH108"/>
      <c r="CI108"/>
      <c r="CJ108"/>
      <c r="CK108" s="72"/>
      <c r="CL108" s="52"/>
      <c r="CM108" s="88"/>
      <c r="CN108" s="72"/>
      <c r="CO108"/>
      <c r="CP108"/>
      <c r="CQ108"/>
      <c r="CR108" s="61"/>
      <c r="CS108"/>
      <c r="CT108" s="49"/>
      <c r="CX108" s="98"/>
      <c r="CY108" s="72"/>
      <c r="CZ108" s="52"/>
      <c r="DA108" s="88"/>
      <c r="DB108" s="72"/>
      <c r="DC108"/>
      <c r="DD108"/>
      <c r="DF108" s="61"/>
      <c r="DG108"/>
      <c r="DQ108" s="52"/>
      <c r="DT108" s="61"/>
      <c r="DU108"/>
      <c r="EF108" s="49"/>
      <c r="EH108" s="61"/>
      <c r="EI108" s="11">
        <v>1363.3209453389909</v>
      </c>
      <c r="EJ108" s="10">
        <v>102</v>
      </c>
      <c r="EK108" s="22">
        <f t="shared" si="247"/>
        <v>1.7</v>
      </c>
      <c r="EL108" s="100">
        <f t="shared" si="248"/>
        <v>170.11741269515736</v>
      </c>
      <c r="EM108" s="100">
        <f t="shared" si="249"/>
        <v>1.4070211263449681</v>
      </c>
      <c r="EN108" s="100">
        <f t="shared" si="250"/>
        <v>1.0094464187449501</v>
      </c>
      <c r="EO108" s="100">
        <f t="shared" si="251"/>
        <v>1.7166666666666668</v>
      </c>
      <c r="EP108" s="100">
        <f t="shared" si="252"/>
        <v>131.14089263918987</v>
      </c>
      <c r="ES108" s="72"/>
      <c r="ET108" s="10">
        <f t="shared" si="253"/>
        <v>0.23044892137827391</v>
      </c>
      <c r="EU108" s="10">
        <f t="shared" si="254"/>
        <v>2.2307487689352321</v>
      </c>
      <c r="EV108" s="61"/>
      <c r="EW108"/>
      <c r="FG108" s="52"/>
      <c r="FJ108" s="61"/>
      <c r="FK108"/>
      <c r="FX108" s="61"/>
      <c r="FY108"/>
      <c r="FZ108" s="12"/>
      <c r="GA108" s="12"/>
      <c r="GB108" s="12"/>
      <c r="GC108" s="12"/>
      <c r="GD108" s="12"/>
      <c r="GI108" s="12"/>
      <c r="GJ108" s="12"/>
      <c r="GK108" s="12"/>
      <c r="GL108" s="61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61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61"/>
      <c r="HL108"/>
      <c r="HW108" s="61"/>
      <c r="HX108"/>
      <c r="II108" s="61"/>
      <c r="IJ108"/>
      <c r="IU108" s="61"/>
      <c r="IV108"/>
      <c r="JA108"/>
      <c r="JB108"/>
      <c r="JC108"/>
    </row>
    <row r="109" spans="13:263" x14ac:dyDescent="0.25">
      <c r="M109" s="49">
        <v>620.50725217357456</v>
      </c>
      <c r="N109" s="49">
        <v>103</v>
      </c>
      <c r="O109" s="22">
        <f t="shared" si="201"/>
        <v>1.7166666666666666</v>
      </c>
      <c r="P109" s="100">
        <f t="shared" si="202"/>
        <v>51.404792657905276</v>
      </c>
      <c r="Q109" s="100">
        <f t="shared" si="203"/>
        <v>0.37047425422697344</v>
      </c>
      <c r="R109" s="100">
        <f t="shared" si="204"/>
        <v>0.39958461509804705</v>
      </c>
      <c r="S109" s="100">
        <f t="shared" si="205"/>
        <v>1.7333333333333334</v>
      </c>
      <c r="T109" s="100">
        <f t="shared" si="206"/>
        <v>43.498504020401832</v>
      </c>
      <c r="X109">
        <f t="shared" si="287"/>
        <v>0.23468597432152855</v>
      </c>
      <c r="Y109">
        <f t="shared" si="208"/>
        <v>1.7110036117549925</v>
      </c>
      <c r="Z109" s="61"/>
      <c r="AA109" s="49">
        <v>765.50261266699806</v>
      </c>
      <c r="AB109" s="49">
        <v>103</v>
      </c>
      <c r="AC109" s="22">
        <f t="shared" si="209"/>
        <v>1.7166666666666666</v>
      </c>
      <c r="AD109" s="100">
        <f t="shared" si="210"/>
        <v>71.602526673557023</v>
      </c>
      <c r="AE109" s="100">
        <f t="shared" si="211"/>
        <v>0.30856172127803744</v>
      </c>
      <c r="AF109" s="100">
        <f t="shared" si="212"/>
        <v>0.39326260391671358</v>
      </c>
      <c r="AG109" s="100">
        <f t="shared" si="213"/>
        <v>1.7166666666666666</v>
      </c>
      <c r="AH109" s="100">
        <f t="shared" si="214"/>
        <v>41.710209712751663</v>
      </c>
      <c r="AI109" s="88"/>
      <c r="AJ109" s="72"/>
      <c r="AK109" s="52"/>
      <c r="AL109">
        <f t="shared" si="279"/>
        <v>0.23468597432152855</v>
      </c>
      <c r="AM109">
        <f t="shared" si="280"/>
        <v>1.854928347741128</v>
      </c>
      <c r="AN109" s="61"/>
      <c r="AO109" s="49"/>
      <c r="AQ109" s="49"/>
      <c r="AR109" s="49"/>
      <c r="AS109" s="100"/>
      <c r="AT109" s="98"/>
      <c r="AY109" s="52"/>
      <c r="AZ109" s="49"/>
      <c r="BA109" s="49"/>
      <c r="BB109" s="61"/>
      <c r="BC109" s="49">
        <v>1121.9640145744427</v>
      </c>
      <c r="BD109" s="49">
        <v>103</v>
      </c>
      <c r="BE109" s="22">
        <f t="shared" si="221"/>
        <v>1.7166666666666666</v>
      </c>
      <c r="BF109" s="100">
        <f t="shared" si="222"/>
        <v>107.26233408933486</v>
      </c>
      <c r="BG109" s="100">
        <f t="shared" si="223"/>
        <v>2.1384145920776048</v>
      </c>
      <c r="BH109" s="100">
        <f t="shared" si="224"/>
        <v>1.4113642601205518</v>
      </c>
      <c r="BI109" s="100">
        <f t="shared" si="225"/>
        <v>1.7333333333333334</v>
      </c>
      <c r="BJ109" s="100">
        <f t="shared" si="226"/>
        <v>60.120615991281838</v>
      </c>
      <c r="BK109" s="88"/>
      <c r="BL109" s="72"/>
      <c r="BN109">
        <f t="shared" ref="BN109:BN118" si="288">LOG10(BE109)</f>
        <v>0.23468597432152855</v>
      </c>
      <c r="BO109">
        <f t="shared" ref="BO109:BO118" si="289">LOG10(BF109)</f>
        <v>2.0304472432245615</v>
      </c>
      <c r="BP109" s="61"/>
      <c r="BQ109" s="49">
        <v>1034.1614960923657</v>
      </c>
      <c r="BR109" s="49">
        <v>103</v>
      </c>
      <c r="BS109" s="22">
        <f t="shared" si="227"/>
        <v>1.7166666666666666</v>
      </c>
      <c r="BT109" s="100">
        <f t="shared" si="228"/>
        <v>100.47231089987037</v>
      </c>
      <c r="BU109" s="100">
        <f t="shared" si="229"/>
        <v>1.740669841824694</v>
      </c>
      <c r="BV109" s="100">
        <f t="shared" si="230"/>
        <v>1.1918990497429127</v>
      </c>
      <c r="BW109" s="100">
        <f t="shared" si="231"/>
        <v>1.7333333333333334</v>
      </c>
      <c r="BX109" s="100">
        <f t="shared" si="232"/>
        <v>62.662987871940551</v>
      </c>
      <c r="BY109" s="88"/>
      <c r="BZ109" s="72"/>
      <c r="CB109">
        <f t="shared" ref="CB109:CB118" si="290">LOG10(BS109)</f>
        <v>0.23468597432152855</v>
      </c>
      <c r="CC109">
        <f t="shared" ref="CC109:CC118" si="291">LOG10(BT109)</f>
        <v>2.002046391306211</v>
      </c>
      <c r="CD109" s="65"/>
      <c r="CE109"/>
      <c r="CG109"/>
      <c r="CH109"/>
      <c r="CI109"/>
      <c r="CJ109"/>
      <c r="CK109" s="72"/>
      <c r="CL109" s="52"/>
      <c r="CM109" s="88"/>
      <c r="CN109" s="72"/>
      <c r="CO109"/>
      <c r="CP109"/>
      <c r="CQ109"/>
      <c r="CR109" s="61"/>
      <c r="CS109"/>
      <c r="CX109" s="98"/>
      <c r="CY109" s="72"/>
      <c r="CZ109" s="52"/>
      <c r="DA109" s="88"/>
      <c r="DB109" s="72"/>
      <c r="DC109"/>
      <c r="DD109" s="49"/>
      <c r="DE109" s="49"/>
      <c r="DF109" s="65"/>
      <c r="DG109" s="49"/>
      <c r="DH109" s="49"/>
      <c r="DI109" s="22"/>
      <c r="DJ109" s="49"/>
      <c r="DK109" s="100"/>
      <c r="DL109" s="98"/>
      <c r="DQ109" s="52"/>
      <c r="DT109" s="61"/>
      <c r="DU109"/>
      <c r="EG109"/>
      <c r="EH109" s="65"/>
      <c r="EI109" s="49">
        <v>1381.8250612867027</v>
      </c>
      <c r="EJ109">
        <v>103</v>
      </c>
      <c r="EK109" s="22">
        <f t="shared" si="247"/>
        <v>1.7166666666666666</v>
      </c>
      <c r="EL109" s="100">
        <f t="shared" si="248"/>
        <v>172.42638648449</v>
      </c>
      <c r="EM109" s="100">
        <f t="shared" si="249"/>
        <v>1.420815451113056</v>
      </c>
      <c r="EN109" s="100">
        <f t="shared" si="250"/>
        <v>1.0207060394508944</v>
      </c>
      <c r="EO109" s="100">
        <f t="shared" si="251"/>
        <v>1.7333333333333334</v>
      </c>
      <c r="EP109" s="100">
        <f t="shared" si="252"/>
        <v>123.66120777624833</v>
      </c>
      <c r="ES109" s="72"/>
      <c r="ET109">
        <f t="shared" si="253"/>
        <v>0.23468597432152855</v>
      </c>
      <c r="EU109">
        <f t="shared" si="254"/>
        <v>2.2366037268468126</v>
      </c>
      <c r="EV109" s="61"/>
      <c r="EW109"/>
      <c r="FG109" s="52"/>
      <c r="FJ109" s="61"/>
      <c r="FK109"/>
      <c r="FX109" s="61"/>
      <c r="FY109"/>
      <c r="FZ109" s="12"/>
      <c r="GA109" s="12"/>
      <c r="GB109" s="12"/>
      <c r="GC109" s="12"/>
      <c r="GD109" s="12"/>
      <c r="GI109" s="12"/>
      <c r="GJ109" s="12"/>
      <c r="GK109" s="12"/>
      <c r="GL109" s="61"/>
      <c r="GM109" s="12"/>
      <c r="GN109" s="12"/>
      <c r="GO109" s="12"/>
      <c r="GP109" s="12"/>
      <c r="GQ109" s="12"/>
      <c r="GR109" s="12"/>
      <c r="GS109" s="12"/>
      <c r="GW109" s="12"/>
      <c r="GX109" s="12"/>
      <c r="GY109" s="61"/>
      <c r="GZ109" s="56"/>
      <c r="HA109" s="12"/>
      <c r="HB109" s="12"/>
      <c r="HC109" s="12"/>
      <c r="HD109" s="12"/>
      <c r="HE109" s="12"/>
      <c r="HF109" s="12"/>
      <c r="HI109" s="12"/>
      <c r="HJ109" s="12"/>
      <c r="HK109" s="61"/>
      <c r="HL109"/>
      <c r="HW109" s="61"/>
      <c r="HX109"/>
      <c r="II109" s="61"/>
      <c r="IJ109"/>
      <c r="IU109" s="61"/>
      <c r="IV109"/>
      <c r="JA109"/>
      <c r="JB109"/>
      <c r="JC109"/>
    </row>
    <row r="110" spans="13:263" x14ac:dyDescent="0.25">
      <c r="M110" s="49">
        <v>630.00714281665091</v>
      </c>
      <c r="N110" s="49">
        <v>104</v>
      </c>
      <c r="O110" s="22">
        <f t="shared" si="201"/>
        <v>1.7333333333333334</v>
      </c>
      <c r="P110" s="100">
        <f t="shared" si="202"/>
        <v>52.191793788141077</v>
      </c>
      <c r="Q110" s="100">
        <f t="shared" si="203"/>
        <v>0.37407109164665281</v>
      </c>
      <c r="R110" s="100">
        <f t="shared" si="204"/>
        <v>0.40070116580766901</v>
      </c>
      <c r="S110" s="100">
        <f t="shared" si="205"/>
        <v>1.75</v>
      </c>
      <c r="T110" s="100">
        <f t="shared" si="206"/>
        <v>43.479234444757552</v>
      </c>
      <c r="X110">
        <f t="shared" si="287"/>
        <v>0.23888208891513674</v>
      </c>
      <c r="Y110">
        <f t="shared" si="208"/>
        <v>1.7176022234487518</v>
      </c>
      <c r="Z110" s="61"/>
      <c r="AA110"/>
      <c r="AB110"/>
      <c r="AD110" s="49"/>
      <c r="AF110" s="98"/>
      <c r="AG110" s="72"/>
      <c r="AH110" s="52"/>
      <c r="AI110" s="88"/>
      <c r="AJ110" s="72"/>
      <c r="AK110" s="52"/>
      <c r="AL110" s="49"/>
      <c r="AN110" s="65"/>
      <c r="AO110" s="49"/>
      <c r="AQ110" s="49"/>
      <c r="AR110" s="49"/>
      <c r="AS110" s="100"/>
      <c r="AT110" s="98"/>
      <c r="AY110" s="52"/>
      <c r="AZ110" s="49"/>
      <c r="BA110" s="49"/>
      <c r="BB110" s="61"/>
      <c r="BC110" s="49">
        <v>1131.9350688091611</v>
      </c>
      <c r="BD110" s="49">
        <v>104</v>
      </c>
      <c r="BE110" s="22">
        <f t="shared" si="221"/>
        <v>1.7333333333333334</v>
      </c>
      <c r="BF110" s="100">
        <f t="shared" si="222"/>
        <v>108.21558975230985</v>
      </c>
      <c r="BG110" s="100">
        <f t="shared" si="223"/>
        <v>2.1591758987968048</v>
      </c>
      <c r="BH110" s="100">
        <f t="shared" si="224"/>
        <v>1.4209614381551585</v>
      </c>
      <c r="BI110" s="100">
        <f t="shared" si="225"/>
        <v>1.75</v>
      </c>
      <c r="BJ110" s="100">
        <f t="shared" si="226"/>
        <v>58.747705016630427</v>
      </c>
      <c r="BK110" s="88"/>
      <c r="BL110" s="72"/>
      <c r="BN110">
        <f t="shared" si="288"/>
        <v>0.23888208891513674</v>
      </c>
      <c r="BO110">
        <f t="shared" si="289"/>
        <v>2.0342898306013275</v>
      </c>
      <c r="BP110" s="65"/>
      <c r="BQ110" s="49">
        <v>1044.6733939370715</v>
      </c>
      <c r="BR110" s="49">
        <v>104</v>
      </c>
      <c r="BS110" s="22">
        <f t="shared" si="227"/>
        <v>1.7333333333333334</v>
      </c>
      <c r="BT110" s="100">
        <f t="shared" si="228"/>
        <v>101.49357757088036</v>
      </c>
      <c r="BU110" s="100">
        <f t="shared" si="229"/>
        <v>1.7575695490268757</v>
      </c>
      <c r="BV110" s="100">
        <f t="shared" si="230"/>
        <v>1.2007433479046197</v>
      </c>
      <c r="BW110" s="100">
        <f t="shared" si="231"/>
        <v>1.75</v>
      </c>
      <c r="BX110" s="100">
        <f t="shared" si="232"/>
        <v>64.256664260117816</v>
      </c>
      <c r="BY110" s="88"/>
      <c r="BZ110" s="72"/>
      <c r="CB110">
        <f t="shared" si="290"/>
        <v>0.23888208891513674</v>
      </c>
      <c r="CC110">
        <f t="shared" si="291"/>
        <v>2.0064385613253388</v>
      </c>
      <c r="CD110" s="65"/>
      <c r="CE110" s="49"/>
      <c r="CG110"/>
      <c r="CH110"/>
      <c r="CI110"/>
      <c r="CJ110"/>
      <c r="CK110" s="72"/>
      <c r="CL110" s="52"/>
      <c r="CM110" s="88"/>
      <c r="CN110" s="72"/>
      <c r="CO110"/>
      <c r="CP110"/>
      <c r="CQ110"/>
      <c r="CR110" s="61"/>
      <c r="CS110"/>
      <c r="CU110"/>
      <c r="CV110"/>
      <c r="CW110"/>
      <c r="CX110"/>
      <c r="CY110" s="72"/>
      <c r="CZ110" s="52"/>
      <c r="DA110" s="88"/>
      <c r="DB110" s="72"/>
      <c r="DC110"/>
      <c r="DD110"/>
      <c r="DF110" s="65"/>
      <c r="DG110" s="49"/>
      <c r="DH110" s="49"/>
      <c r="DI110" s="49"/>
      <c r="DJ110" s="49"/>
      <c r="DK110" s="100"/>
      <c r="DL110" s="98"/>
      <c r="DQ110" s="52"/>
      <c r="DR110" s="49"/>
      <c r="DS110" s="49"/>
      <c r="DT110" s="66"/>
      <c r="DU110"/>
      <c r="EG110"/>
      <c r="EH110" s="61"/>
      <c r="EI110" s="49">
        <v>1398.3530491260067</v>
      </c>
      <c r="EJ110">
        <v>104</v>
      </c>
      <c r="EK110" s="22">
        <f t="shared" si="247"/>
        <v>1.7333333333333334</v>
      </c>
      <c r="EL110" s="100">
        <f t="shared" si="248"/>
        <v>174.48877578313036</v>
      </c>
      <c r="EM110" s="100">
        <f t="shared" si="249"/>
        <v>1.434609775881144</v>
      </c>
      <c r="EN110" s="100">
        <f t="shared" si="250"/>
        <v>1.0307632004970579</v>
      </c>
      <c r="EO110" s="100">
        <f t="shared" si="251"/>
        <v>1.75</v>
      </c>
      <c r="EP110" s="100">
        <f t="shared" si="252"/>
        <v>119.51739747425123</v>
      </c>
      <c r="ES110" s="72"/>
      <c r="ET110">
        <f t="shared" si="253"/>
        <v>0.23888208891513674</v>
      </c>
      <c r="EU110">
        <f t="shared" si="254"/>
        <v>2.2417674956377214</v>
      </c>
      <c r="EV110" s="65"/>
      <c r="EW110" s="49"/>
      <c r="EX110" s="49"/>
      <c r="EY110" s="22"/>
      <c r="EZ110" s="49"/>
      <c r="FA110" s="100"/>
      <c r="FB110" s="98"/>
      <c r="FG110" s="52"/>
      <c r="FJ110" s="61"/>
      <c r="FK110"/>
      <c r="FX110" s="61"/>
      <c r="FY110" s="49"/>
      <c r="FZ110" s="12"/>
      <c r="GA110" s="12"/>
      <c r="GB110" s="12"/>
      <c r="GC110" s="12"/>
      <c r="GD110" s="12"/>
      <c r="GI110" s="12"/>
      <c r="GJ110" s="12"/>
      <c r="GK110" s="12"/>
      <c r="GL110" s="61"/>
      <c r="GM110" s="56"/>
      <c r="GN110" s="12"/>
      <c r="GO110" s="12"/>
      <c r="GP110" s="12"/>
      <c r="GQ110" s="12"/>
      <c r="GR110" s="12"/>
      <c r="GW110" s="12"/>
      <c r="GX110" s="12"/>
      <c r="GY110" s="61"/>
      <c r="GZ110" s="56"/>
      <c r="HA110" s="56"/>
      <c r="HB110" s="12"/>
      <c r="HC110" s="12"/>
      <c r="HD110" s="12"/>
      <c r="HE110" s="12"/>
      <c r="HI110" s="12"/>
      <c r="HJ110" s="12"/>
      <c r="HK110" s="61"/>
      <c r="HL110" s="49"/>
      <c r="HM110" s="49"/>
      <c r="HN110" s="49"/>
      <c r="HV110" s="22"/>
      <c r="HW110" s="65"/>
      <c r="HX110" s="49"/>
      <c r="HY110" s="49"/>
      <c r="HZ110" s="49"/>
      <c r="II110" s="61"/>
      <c r="IJ110" s="49"/>
      <c r="IK110" s="49"/>
      <c r="IL110" s="49"/>
      <c r="IU110" s="61"/>
      <c r="IV110"/>
      <c r="JA110"/>
      <c r="JB110"/>
      <c r="JC110"/>
    </row>
    <row r="111" spans="13:263" x14ac:dyDescent="0.25">
      <c r="M111" s="49">
        <v>638.00960024125027</v>
      </c>
      <c r="N111" s="49">
        <v>105</v>
      </c>
      <c r="O111" s="22">
        <f t="shared" si="201"/>
        <v>1.75</v>
      </c>
      <c r="P111" s="100">
        <f t="shared" si="202"/>
        <v>52.854742791918675</v>
      </c>
      <c r="Q111" s="100">
        <f t="shared" si="203"/>
        <v>0.37766792906633218</v>
      </c>
      <c r="R111" s="100">
        <f t="shared" si="204"/>
        <v>0.40164171868894544</v>
      </c>
      <c r="S111" s="100">
        <f t="shared" si="205"/>
        <v>1.7666666666666666</v>
      </c>
      <c r="T111" s="100">
        <f t="shared" si="206"/>
        <v>40.985412228260358</v>
      </c>
      <c r="X111">
        <f t="shared" si="287"/>
        <v>0.24303804868629444</v>
      </c>
      <c r="Y111">
        <f t="shared" si="208"/>
        <v>1.7230839637520956</v>
      </c>
      <c r="Z111" s="61"/>
      <c r="AA111"/>
      <c r="AB111"/>
      <c r="AD111" s="49"/>
      <c r="AF111" s="98"/>
      <c r="AG111" s="72"/>
      <c r="AH111" s="52"/>
      <c r="AI111" s="88"/>
      <c r="AJ111" s="72"/>
      <c r="AK111" s="52"/>
      <c r="AL111" s="49"/>
      <c r="AN111" s="65"/>
      <c r="AO111" s="49"/>
      <c r="AQ111" s="49"/>
      <c r="AR111" s="49"/>
      <c r="AS111" s="100"/>
      <c r="AT111" s="98"/>
      <c r="AY111" s="52"/>
      <c r="AZ111" s="49"/>
      <c r="BA111" s="49"/>
      <c r="BB111" s="61"/>
      <c r="BC111" s="49">
        <v>1142.9260693500696</v>
      </c>
      <c r="BD111" s="49">
        <v>105</v>
      </c>
      <c r="BE111" s="22">
        <f t="shared" si="221"/>
        <v>1.75</v>
      </c>
      <c r="BF111" s="100">
        <f t="shared" si="222"/>
        <v>109.26635462237759</v>
      </c>
      <c r="BG111" s="100">
        <f t="shared" si="223"/>
        <v>2.1799372055160049</v>
      </c>
      <c r="BH111" s="100">
        <f t="shared" si="224"/>
        <v>1.4315403184306539</v>
      </c>
      <c r="BI111" s="100">
        <f t="shared" si="225"/>
        <v>1.7666666666666666</v>
      </c>
      <c r="BJ111" s="100">
        <f t="shared" si="226"/>
        <v>61.558094384031186</v>
      </c>
      <c r="BK111" s="88"/>
      <c r="BL111" s="72"/>
      <c r="BN111">
        <f t="shared" si="288"/>
        <v>0.24303804868629444</v>
      </c>
      <c r="BO111">
        <f t="shared" si="289"/>
        <v>2.0384864542527095</v>
      </c>
      <c r="BP111" s="65"/>
      <c r="BQ111" s="49">
        <v>1055.6611672312285</v>
      </c>
      <c r="BR111" s="49">
        <v>105</v>
      </c>
      <c r="BS111" s="22">
        <f t="shared" si="227"/>
        <v>1.75</v>
      </c>
      <c r="BT111" s="100">
        <f t="shared" si="228"/>
        <v>102.56107716226839</v>
      </c>
      <c r="BU111" s="100">
        <f t="shared" si="229"/>
        <v>1.7744692562290569</v>
      </c>
      <c r="BV111" s="100">
        <f t="shared" si="230"/>
        <v>1.2099880289871809</v>
      </c>
      <c r="BW111" s="100">
        <f t="shared" si="231"/>
        <v>1.7666666666666666</v>
      </c>
      <c r="BX111" s="100">
        <f t="shared" si="232"/>
        <v>61.69825346975238</v>
      </c>
      <c r="BY111" s="88"/>
      <c r="BZ111" s="72"/>
      <c r="CB111">
        <f t="shared" si="290"/>
        <v>0.24303804868629444</v>
      </c>
      <c r="CC111">
        <f t="shared" si="291"/>
        <v>2.0109825734381261</v>
      </c>
      <c r="CD111" s="65"/>
      <c r="CE111" s="49"/>
      <c r="CG111"/>
      <c r="CH111"/>
      <c r="CI111"/>
      <c r="CJ111"/>
      <c r="CK111" s="72"/>
      <c r="CL111" s="52"/>
      <c r="CM111" s="88"/>
      <c r="CN111" s="72"/>
      <c r="CO111"/>
      <c r="CP111"/>
      <c r="CQ111"/>
      <c r="CR111" s="61"/>
      <c r="CS111"/>
      <c r="CU111"/>
      <c r="CV111"/>
      <c r="CW111"/>
      <c r="CX111"/>
      <c r="CY111" s="72"/>
      <c r="CZ111" s="52"/>
      <c r="DA111" s="88"/>
      <c r="DB111" s="72"/>
      <c r="DC111"/>
      <c r="DD111"/>
      <c r="DF111" s="65"/>
      <c r="DG111" s="49"/>
      <c r="DH111" s="49"/>
      <c r="DI111" s="49"/>
      <c r="DJ111" s="49"/>
      <c r="DK111" s="100"/>
      <c r="DL111" s="98"/>
      <c r="DQ111" s="52"/>
      <c r="DR111" s="49"/>
      <c r="DS111" s="49"/>
      <c r="DT111" s="66"/>
      <c r="DU111"/>
      <c r="EG111"/>
      <c r="EH111" s="61"/>
      <c r="EI111" s="49">
        <v>1414.859091923998</v>
      </c>
      <c r="EJ111">
        <v>105</v>
      </c>
      <c r="EK111" s="22">
        <f t="shared" si="247"/>
        <v>1.75</v>
      </c>
      <c r="EL111" s="100">
        <f t="shared" si="248"/>
        <v>176.54842674369829</v>
      </c>
      <c r="EM111" s="100">
        <f t="shared" si="249"/>
        <v>1.4484041006492319</v>
      </c>
      <c r="EN111" s="100">
        <f t="shared" si="250"/>
        <v>1.0408070081443208</v>
      </c>
      <c r="EO111" s="100">
        <f t="shared" si="251"/>
        <v>1.7666666666666666</v>
      </c>
      <c r="EP111" s="100">
        <f t="shared" si="252"/>
        <v>113.82986754234577</v>
      </c>
      <c r="ES111" s="72"/>
      <c r="ET111">
        <f t="shared" si="253"/>
        <v>0.24303804868629444</v>
      </c>
      <c r="EU111">
        <f t="shared" si="254"/>
        <v>2.246863851836387</v>
      </c>
      <c r="EV111" s="65"/>
      <c r="EW111" s="49"/>
      <c r="EX111" s="49"/>
      <c r="EY111" s="22"/>
      <c r="EZ111" s="49"/>
      <c r="FA111" s="100"/>
      <c r="FB111" s="98"/>
      <c r="FG111" s="52"/>
      <c r="FJ111" s="61"/>
      <c r="FK111"/>
      <c r="FX111" s="61"/>
      <c r="FY111" s="49"/>
      <c r="FZ111" s="12"/>
      <c r="GA111" s="12"/>
      <c r="GB111" s="12"/>
      <c r="GC111" s="12"/>
      <c r="GD111" s="12"/>
      <c r="GI111" s="12"/>
      <c r="GJ111" s="12"/>
      <c r="GK111" s="12"/>
      <c r="GL111" s="61"/>
      <c r="GM111" s="56"/>
      <c r="GN111" s="12"/>
      <c r="GY111" s="61"/>
      <c r="GZ111" s="49"/>
      <c r="HA111" s="49"/>
      <c r="HK111" s="61"/>
      <c r="HL111" s="49"/>
      <c r="HM111" s="49"/>
      <c r="HN111" s="49"/>
      <c r="HV111" s="22"/>
      <c r="HW111" s="65"/>
      <c r="HX111" s="49"/>
      <c r="HY111" s="49"/>
      <c r="HZ111" s="49"/>
      <c r="II111" s="61"/>
      <c r="IJ111" s="49"/>
      <c r="IK111" s="49"/>
      <c r="IL111" s="49"/>
      <c r="IU111" s="61"/>
      <c r="IV111"/>
      <c r="JA111"/>
      <c r="JB111"/>
      <c r="JC111"/>
    </row>
    <row r="112" spans="13:263" x14ac:dyDescent="0.25">
      <c r="M112" s="49">
        <v>647.50173744940639</v>
      </c>
      <c r="N112" s="49">
        <v>106</v>
      </c>
      <c r="O112" s="22">
        <f t="shared" si="201"/>
        <v>1.7666666666666666</v>
      </c>
      <c r="P112" s="100">
        <f t="shared" si="202"/>
        <v>53.641101602966323</v>
      </c>
      <c r="Q112" s="100">
        <f t="shared" si="203"/>
        <v>0.38126476648601154</v>
      </c>
      <c r="R112" s="100">
        <f t="shared" si="204"/>
        <v>0.40275735811404978</v>
      </c>
      <c r="S112" s="100">
        <f t="shared" si="205"/>
        <v>1.7833333333333332</v>
      </c>
      <c r="T112" s="100">
        <f t="shared" si="206"/>
        <v>38.521976756692901</v>
      </c>
      <c r="X112">
        <f t="shared" si="287"/>
        <v>0.24715461488112658</v>
      </c>
      <c r="Y112">
        <f t="shared" si="208"/>
        <v>1.7294976881798771</v>
      </c>
      <c r="Z112" s="61"/>
      <c r="AA112"/>
      <c r="AB112"/>
      <c r="AD112" s="49"/>
      <c r="AF112" s="98"/>
      <c r="AG112" s="72"/>
      <c r="AH112" s="52"/>
      <c r="AI112" s="88"/>
      <c r="AJ112" s="72"/>
      <c r="AK112" s="52"/>
      <c r="AL112" s="49"/>
      <c r="AN112" s="61"/>
      <c r="AO112"/>
      <c r="AQ112" s="49"/>
      <c r="AR112" s="49"/>
      <c r="AS112" s="100"/>
      <c r="AT112" s="98"/>
      <c r="AY112" s="52"/>
      <c r="AZ112" s="49"/>
      <c r="BB112" s="61"/>
      <c r="BC112" s="49">
        <v>1152.4184352916261</v>
      </c>
      <c r="BD112" s="49">
        <v>106</v>
      </c>
      <c r="BE112" s="22">
        <f t="shared" si="221"/>
        <v>1.7666666666666666</v>
      </c>
      <c r="BF112" s="100">
        <f t="shared" si="222"/>
        <v>110.17384658619753</v>
      </c>
      <c r="BG112" s="100">
        <f t="shared" si="223"/>
        <v>2.200698512235205</v>
      </c>
      <c r="BH112" s="100">
        <f t="shared" si="224"/>
        <v>1.4406767571427763</v>
      </c>
      <c r="BI112" s="100">
        <f t="shared" si="225"/>
        <v>1.7833333333333332</v>
      </c>
      <c r="BJ112" s="100">
        <f t="shared" si="226"/>
        <v>62.882404277961058</v>
      </c>
      <c r="BK112" s="88"/>
      <c r="BL112" s="72"/>
      <c r="BN112">
        <f t="shared" si="288"/>
        <v>0.24715461488112658</v>
      </c>
      <c r="BO112">
        <f t="shared" si="289"/>
        <v>2.0420785125618357</v>
      </c>
      <c r="BP112" s="61"/>
      <c r="BQ112" s="49">
        <v>1066.719855444718</v>
      </c>
      <c r="BR112" s="49">
        <v>106</v>
      </c>
      <c r="BS112" s="22">
        <f t="shared" si="227"/>
        <v>1.7666666666666666</v>
      </c>
      <c r="BT112" s="100">
        <f t="shared" si="228"/>
        <v>103.63546637955095</v>
      </c>
      <c r="BU112" s="100">
        <f t="shared" si="229"/>
        <v>1.7913689634312384</v>
      </c>
      <c r="BV112" s="100">
        <f t="shared" si="230"/>
        <v>1.2192923750988311</v>
      </c>
      <c r="BW112" s="100">
        <f t="shared" si="231"/>
        <v>1.7833333333333332</v>
      </c>
      <c r="BX112" s="100">
        <f t="shared" si="232"/>
        <v>60.177216692670996</v>
      </c>
      <c r="BY112" s="88"/>
      <c r="BZ112" s="72"/>
      <c r="CB112">
        <f t="shared" si="290"/>
        <v>0.24715461488112658</v>
      </c>
      <c r="CC112">
        <f t="shared" si="291"/>
        <v>2.0155084061527528</v>
      </c>
      <c r="CD112" s="65"/>
      <c r="CE112" s="49"/>
      <c r="CG112"/>
      <c r="CH112"/>
      <c r="CI112"/>
      <c r="CJ112"/>
      <c r="CK112" s="72"/>
      <c r="CL112" s="52"/>
      <c r="CM112" s="88"/>
      <c r="CN112" s="72"/>
      <c r="CO112"/>
      <c r="CP112"/>
      <c r="CQ112"/>
      <c r="CR112" s="61"/>
      <c r="CS112"/>
      <c r="CU112"/>
      <c r="CV112"/>
      <c r="CW112"/>
      <c r="CX112"/>
      <c r="CY112" s="72"/>
      <c r="CZ112" s="52"/>
      <c r="DA112" s="88"/>
      <c r="DB112" s="72"/>
      <c r="DC112"/>
      <c r="DD112"/>
      <c r="DF112" s="65"/>
      <c r="DG112" s="49"/>
      <c r="DH112" s="49"/>
      <c r="DI112" s="49"/>
      <c r="DJ112" s="49"/>
      <c r="DK112" s="100"/>
      <c r="DL112" s="98"/>
      <c r="DQ112" s="52"/>
      <c r="DR112" s="49"/>
      <c r="DS112" s="49"/>
      <c r="DT112" s="66"/>
      <c r="DU112" s="49"/>
      <c r="EG112"/>
      <c r="EH112" s="61"/>
      <c r="EI112" s="49">
        <v>1430.2801299046282</v>
      </c>
      <c r="EJ112">
        <v>106</v>
      </c>
      <c r="EK112" s="22">
        <f t="shared" si="247"/>
        <v>1.7666666666666666</v>
      </c>
      <c r="EL112" s="100">
        <f t="shared" si="248"/>
        <v>178.47268903227206</v>
      </c>
      <c r="EM112" s="100">
        <f t="shared" si="249"/>
        <v>1.4621984254173197</v>
      </c>
      <c r="EN112" s="100">
        <f t="shared" si="250"/>
        <v>1.0501905982085267</v>
      </c>
      <c r="EO112" s="100">
        <f t="shared" si="251"/>
        <v>1.7833333333333332</v>
      </c>
      <c r="EP112" s="100">
        <f t="shared" si="252"/>
        <v>117.97159071626785</v>
      </c>
      <c r="ES112" s="52"/>
      <c r="ET112">
        <f t="shared" si="253"/>
        <v>0.24715461488112658</v>
      </c>
      <c r="EU112">
        <f t="shared" si="254"/>
        <v>2.2515717671705957</v>
      </c>
      <c r="EV112" s="65"/>
      <c r="EW112" s="49"/>
      <c r="EX112" s="49"/>
      <c r="EY112" s="22"/>
      <c r="EZ112" s="49"/>
      <c r="FA112" s="100"/>
      <c r="FB112" s="98"/>
      <c r="FG112" s="52"/>
      <c r="FJ112" s="61"/>
      <c r="FK112"/>
      <c r="FX112" s="61"/>
      <c r="FY112" s="49"/>
      <c r="FZ112" s="12"/>
      <c r="GA112" s="12"/>
      <c r="GB112" s="12"/>
      <c r="GC112" s="12"/>
      <c r="GD112" s="12"/>
      <c r="GJ112" s="12"/>
      <c r="GK112" s="12"/>
      <c r="GL112" s="61"/>
      <c r="GM112" s="56"/>
      <c r="GN112" s="12"/>
      <c r="GY112" s="61"/>
      <c r="GZ112" s="49"/>
      <c r="HA112" s="49"/>
      <c r="HK112" s="61"/>
      <c r="HL112" s="49"/>
      <c r="HM112" s="49"/>
      <c r="HN112" s="49"/>
      <c r="HV112" s="22"/>
      <c r="HW112" s="65"/>
      <c r="HX112" s="49"/>
      <c r="HY112" s="49"/>
      <c r="HZ112" s="49"/>
      <c r="II112" s="61"/>
      <c r="IJ112" s="49"/>
      <c r="IK112" s="49"/>
      <c r="IL112" s="49"/>
      <c r="IU112" s="61"/>
      <c r="IV112"/>
      <c r="JA112"/>
      <c r="JB112"/>
      <c r="JC112"/>
    </row>
    <row r="113" spans="13:263" x14ac:dyDescent="0.25">
      <c r="M113" s="49">
        <v>654.5007639414946</v>
      </c>
      <c r="N113" s="49">
        <v>107</v>
      </c>
      <c r="O113" s="22">
        <f t="shared" si="201"/>
        <v>1.7833333333333332</v>
      </c>
      <c r="P113" s="100">
        <f t="shared" si="202"/>
        <v>54.220923199527348</v>
      </c>
      <c r="Q113" s="100">
        <f t="shared" si="203"/>
        <v>0.38486160390569085</v>
      </c>
      <c r="R113" s="100">
        <f t="shared" si="204"/>
        <v>0.40357997474091584</v>
      </c>
      <c r="S113" s="100">
        <f t="shared" si="205"/>
        <v>1.7999999999999998</v>
      </c>
      <c r="T113" s="100">
        <f t="shared" si="206"/>
        <v>41.009641268736431</v>
      </c>
      <c r="X113">
        <f t="shared" si="287"/>
        <v>0.25123252730156598</v>
      </c>
      <c r="Y113">
        <f t="shared" si="208"/>
        <v>1.7341669078783117</v>
      </c>
      <c r="Z113" s="61"/>
      <c r="AA113"/>
      <c r="AB113"/>
      <c r="AD113" s="49"/>
      <c r="AF113" s="98"/>
      <c r="AG113" s="72"/>
      <c r="AH113" s="52"/>
      <c r="AI113" s="88"/>
      <c r="AJ113" s="72"/>
      <c r="AK113" s="52"/>
      <c r="AL113" s="49"/>
      <c r="AN113" s="61"/>
      <c r="AO113"/>
      <c r="AQ113" s="49"/>
      <c r="AR113" s="49"/>
      <c r="AS113" s="100"/>
      <c r="AT113" s="98"/>
      <c r="AY113" s="52"/>
      <c r="AZ113" s="49"/>
      <c r="BB113" s="61"/>
      <c r="BC113" s="49">
        <v>1164.3893249253017</v>
      </c>
      <c r="BD113" s="49">
        <v>107</v>
      </c>
      <c r="BE113" s="22">
        <f t="shared" si="221"/>
        <v>1.7833333333333332</v>
      </c>
      <c r="BF113" s="100">
        <f t="shared" si="222"/>
        <v>111.31829110184529</v>
      </c>
      <c r="BG113" s="100">
        <f t="shared" si="223"/>
        <v>2.221459818954405</v>
      </c>
      <c r="BH113" s="100">
        <f t="shared" si="224"/>
        <v>1.4521987844372408</v>
      </c>
      <c r="BI113" s="100">
        <f t="shared" si="225"/>
        <v>1.7999999999999998</v>
      </c>
      <c r="BJ113" s="100">
        <f t="shared" si="226"/>
        <v>60.075377320863581</v>
      </c>
      <c r="BK113" s="88"/>
      <c r="BL113" s="72"/>
      <c r="BN113">
        <f t="shared" si="288"/>
        <v>0.25123252730156598</v>
      </c>
      <c r="BO113">
        <f t="shared" si="289"/>
        <v>2.0465665306593523</v>
      </c>
      <c r="BP113" s="61"/>
      <c r="BQ113" s="49">
        <v>1076.8298379967005</v>
      </c>
      <c r="BR113" s="49">
        <v>107</v>
      </c>
      <c r="BS113" s="22">
        <f t="shared" si="227"/>
        <v>1.7833333333333332</v>
      </c>
      <c r="BT113" s="100">
        <f t="shared" si="228"/>
        <v>104.61768561126013</v>
      </c>
      <c r="BU113" s="100">
        <f t="shared" si="229"/>
        <v>1.8082686706334199</v>
      </c>
      <c r="BV113" s="100">
        <f t="shared" si="230"/>
        <v>1.2277985175119659</v>
      </c>
      <c r="BW113" s="100">
        <f t="shared" si="231"/>
        <v>1.7999999999999998</v>
      </c>
      <c r="BX113" s="100">
        <f t="shared" si="232"/>
        <v>61.348541029852818</v>
      </c>
      <c r="BY113" s="88"/>
      <c r="BZ113" s="72"/>
      <c r="CB113">
        <f t="shared" si="290"/>
        <v>0.25123252730156598</v>
      </c>
      <c r="CC113">
        <f t="shared" si="291"/>
        <v>2.0196051081844733</v>
      </c>
      <c r="CD113" s="65"/>
      <c r="CE113" s="49"/>
      <c r="CG113"/>
      <c r="CH113"/>
      <c r="CI113"/>
      <c r="CJ113"/>
      <c r="CK113" s="72"/>
      <c r="CL113" s="52"/>
      <c r="CM113" s="88"/>
      <c r="CN113" s="72"/>
      <c r="CO113"/>
      <c r="CP113"/>
      <c r="CQ113"/>
      <c r="CR113" s="61"/>
      <c r="CS113"/>
      <c r="CU113"/>
      <c r="CV113"/>
      <c r="CW113"/>
      <c r="CX113"/>
      <c r="CY113" s="72"/>
      <c r="CZ113" s="52"/>
      <c r="DA113" s="88"/>
      <c r="DB113" s="72"/>
      <c r="DC113"/>
      <c r="DD113"/>
      <c r="DF113" s="65"/>
      <c r="DG113" s="49"/>
      <c r="DH113" s="49"/>
      <c r="DI113" s="49"/>
      <c r="DJ113" s="49"/>
      <c r="DK113" s="100"/>
      <c r="DL113" s="98"/>
      <c r="DQ113" s="52"/>
      <c r="DR113" s="49"/>
      <c r="DS113" s="49"/>
      <c r="DT113" s="66"/>
      <c r="DU113" s="49"/>
      <c r="EG113"/>
      <c r="EH113" s="61"/>
      <c r="EI113" s="49">
        <v>1445.2668438734765</v>
      </c>
      <c r="EJ113">
        <v>107</v>
      </c>
      <c r="EK113" s="22">
        <f t="shared" si="247"/>
        <v>1.7833333333333332</v>
      </c>
      <c r="EL113" s="100">
        <f t="shared" si="248"/>
        <v>180.34275566177647</v>
      </c>
      <c r="EM113" s="100">
        <f t="shared" si="249"/>
        <v>1.4759927501854075</v>
      </c>
      <c r="EN113" s="100">
        <f t="shared" si="250"/>
        <v>1.0593099052532153</v>
      </c>
      <c r="EO113" s="100">
        <f t="shared" si="251"/>
        <v>1.7999999999999998</v>
      </c>
      <c r="EP113" s="100">
        <f t="shared" si="252"/>
        <v>129.34957981704986</v>
      </c>
      <c r="ES113" s="52"/>
      <c r="ET113">
        <f t="shared" si="253"/>
        <v>0.25123252730156598</v>
      </c>
      <c r="EU113">
        <f t="shared" si="254"/>
        <v>2.2560987014683249</v>
      </c>
      <c r="EV113" s="65"/>
      <c r="EW113" s="49"/>
      <c r="EX113" s="49"/>
      <c r="EY113" s="22"/>
      <c r="EZ113" s="49"/>
      <c r="FA113" s="100"/>
      <c r="FB113" s="98"/>
      <c r="FG113" s="52"/>
      <c r="FJ113" s="61"/>
      <c r="FK113"/>
      <c r="FX113" s="61"/>
      <c r="FY113" s="49"/>
      <c r="FZ113" s="12"/>
      <c r="GA113" s="12"/>
      <c r="GB113" s="12"/>
      <c r="GC113" s="12"/>
      <c r="GD113" s="12"/>
      <c r="GJ113" s="12"/>
      <c r="GK113" s="12"/>
      <c r="GL113" s="61"/>
      <c r="GM113" s="56"/>
      <c r="GN113" s="12"/>
      <c r="GY113" s="61"/>
      <c r="GZ113" s="49"/>
      <c r="HA113" s="49"/>
      <c r="HK113" s="61"/>
      <c r="HL113" s="49"/>
      <c r="HM113" s="49"/>
      <c r="HN113" s="49"/>
      <c r="HV113" s="22"/>
      <c r="HW113" s="65"/>
      <c r="HX113" s="49"/>
      <c r="HY113" s="49"/>
      <c r="HZ113" s="49"/>
      <c r="II113" s="61"/>
      <c r="IJ113" s="49"/>
      <c r="IK113" s="49"/>
      <c r="IL113" s="49"/>
      <c r="IU113" s="61"/>
      <c r="IV113"/>
      <c r="JA113"/>
      <c r="JB113"/>
      <c r="JC113"/>
    </row>
    <row r="114" spans="13:263" x14ac:dyDescent="0.25">
      <c r="M114" s="49">
        <v>663.00169683040781</v>
      </c>
      <c r="N114" s="49">
        <v>108</v>
      </c>
      <c r="O114" s="22">
        <f t="shared" si="201"/>
        <v>1.8</v>
      </c>
      <c r="P114" s="100">
        <f t="shared" si="202"/>
        <v>54.92516749485609</v>
      </c>
      <c r="Q114" s="100">
        <f t="shared" si="203"/>
        <v>0.38845844132537027</v>
      </c>
      <c r="R114" s="100">
        <f t="shared" si="204"/>
        <v>0.40457911494222781</v>
      </c>
      <c r="S114" s="100">
        <f t="shared" si="205"/>
        <v>1.8166666666666667</v>
      </c>
      <c r="T114" s="100">
        <f t="shared" si="206"/>
        <v>41.007270640496223</v>
      </c>
      <c r="X114">
        <f t="shared" si="287"/>
        <v>0.25527250510330607</v>
      </c>
      <c r="Y114">
        <f t="shared" si="208"/>
        <v>1.7397713899800005</v>
      </c>
      <c r="Z114" s="61"/>
      <c r="AA114"/>
      <c r="AB114"/>
      <c r="AD114" s="49"/>
      <c r="AF114" s="98"/>
      <c r="AG114" s="72"/>
      <c r="AH114" s="52"/>
      <c r="AI114" s="88"/>
      <c r="AJ114" s="72"/>
      <c r="AK114" s="52"/>
      <c r="AL114" s="49"/>
      <c r="AN114" s="61"/>
      <c r="AO114"/>
      <c r="AQ114" s="49"/>
      <c r="AR114" s="49"/>
      <c r="AS114" s="100"/>
      <c r="AT114" s="98"/>
      <c r="AY114" s="52"/>
      <c r="AZ114" s="49"/>
      <c r="BB114" s="61"/>
      <c r="BC114" s="49">
        <v>1174.3434335832087</v>
      </c>
      <c r="BD114" s="49">
        <v>108</v>
      </c>
      <c r="BE114" s="22">
        <f t="shared" si="221"/>
        <v>1.8</v>
      </c>
      <c r="BF114" s="100">
        <f t="shared" si="222"/>
        <v>112.26992672879624</v>
      </c>
      <c r="BG114" s="100">
        <f t="shared" si="223"/>
        <v>2.2422211256736051</v>
      </c>
      <c r="BH114" s="100">
        <f t="shared" si="224"/>
        <v>1.4617796522890192</v>
      </c>
      <c r="BI114" s="100">
        <f t="shared" si="225"/>
        <v>1.8166666666666667</v>
      </c>
      <c r="BJ114" s="100">
        <f t="shared" si="226"/>
        <v>61.566923221469601</v>
      </c>
      <c r="BK114" s="88"/>
      <c r="BL114" s="72"/>
      <c r="BN114">
        <f t="shared" si="288"/>
        <v>0.25527250510330607</v>
      </c>
      <c r="BO114">
        <f t="shared" si="289"/>
        <v>2.050263439210418</v>
      </c>
      <c r="BP114" s="61"/>
      <c r="BQ114" s="49">
        <v>1087.3666584919733</v>
      </c>
      <c r="BR114" s="49">
        <v>108</v>
      </c>
      <c r="BS114" s="22">
        <f t="shared" si="227"/>
        <v>1.8</v>
      </c>
      <c r="BT114" s="100">
        <f t="shared" si="228"/>
        <v>105.64137360263999</v>
      </c>
      <c r="BU114" s="100">
        <f t="shared" si="229"/>
        <v>1.8251683778356016</v>
      </c>
      <c r="BV114" s="100">
        <f t="shared" si="230"/>
        <v>1.2366637846134259</v>
      </c>
      <c r="BW114" s="100">
        <f t="shared" si="231"/>
        <v>1.8166666666666667</v>
      </c>
      <c r="BX114" s="100">
        <f t="shared" si="232"/>
        <v>62.731278296098985</v>
      </c>
      <c r="BY114" s="88"/>
      <c r="BZ114" s="72"/>
      <c r="CB114">
        <f t="shared" si="290"/>
        <v>0.25527250510330607</v>
      </c>
      <c r="CC114">
        <f t="shared" si="291"/>
        <v>2.0238340394883942</v>
      </c>
      <c r="CD114" s="65"/>
      <c r="CE114" s="49"/>
      <c r="CG114"/>
      <c r="CH114"/>
      <c r="CI114"/>
      <c r="CJ114"/>
      <c r="CK114" s="72"/>
      <c r="CL114" s="52"/>
      <c r="CM114" s="88"/>
      <c r="CN114" s="72"/>
      <c r="CO114"/>
      <c r="CP114"/>
      <c r="CQ114"/>
      <c r="CR114" s="61"/>
      <c r="CS114"/>
      <c r="CU114"/>
      <c r="CV114"/>
      <c r="CW114"/>
      <c r="CX114"/>
      <c r="CY114" s="72"/>
      <c r="CZ114" s="52"/>
      <c r="DA114" s="88"/>
      <c r="DB114" s="72"/>
      <c r="DC114"/>
      <c r="DD114"/>
      <c r="DF114" s="65"/>
      <c r="DG114" s="49"/>
      <c r="DH114" s="49"/>
      <c r="DI114" s="49"/>
      <c r="DJ114" s="49"/>
      <c r="DK114" s="100"/>
      <c r="DL114" s="98"/>
      <c r="DQ114" s="52"/>
      <c r="DR114" s="49"/>
      <c r="DS114" s="49"/>
      <c r="DT114" s="66"/>
      <c r="DU114" s="49"/>
      <c r="EG114"/>
      <c r="EH114" s="61"/>
      <c r="EI114" s="49">
        <v>1461.7942741713007</v>
      </c>
      <c r="EJ114">
        <v>108</v>
      </c>
      <c r="EK114" s="22">
        <f t="shared" si="247"/>
        <v>1.8</v>
      </c>
      <c r="EL114" s="100">
        <f t="shared" si="248"/>
        <v>182.405075389481</v>
      </c>
      <c r="EM114" s="100">
        <f t="shared" si="249"/>
        <v>1.4897870749534956</v>
      </c>
      <c r="EN114" s="100">
        <f t="shared" si="250"/>
        <v>1.0693667270394216</v>
      </c>
      <c r="EO114" s="100">
        <f t="shared" si="251"/>
        <v>1.8083333333333333</v>
      </c>
      <c r="EP114" s="100">
        <f t="shared" si="252"/>
        <v>101.33615299415611</v>
      </c>
      <c r="ES114" s="52"/>
      <c r="ET114">
        <f t="shared" si="253"/>
        <v>0.25527250510330607</v>
      </c>
      <c r="EU114">
        <f t="shared" si="254"/>
        <v>2.2610369183289043</v>
      </c>
      <c r="EV114" s="65"/>
      <c r="EW114" s="49"/>
      <c r="EX114" s="49"/>
      <c r="EY114" s="22"/>
      <c r="EZ114" s="49"/>
      <c r="FA114" s="100"/>
      <c r="FB114" s="98"/>
      <c r="FG114" s="52"/>
      <c r="FJ114" s="61"/>
      <c r="FK114"/>
      <c r="FX114" s="61"/>
      <c r="FY114" s="49"/>
      <c r="GL114" s="61"/>
      <c r="GM114" s="49"/>
      <c r="GY114" s="61"/>
      <c r="GZ114" s="49"/>
      <c r="HA114" s="49"/>
      <c r="HK114" s="61"/>
      <c r="HL114" s="49"/>
      <c r="HM114" s="49"/>
      <c r="HN114" s="49"/>
      <c r="HV114" s="22"/>
      <c r="HW114" s="65"/>
      <c r="HX114" s="49"/>
      <c r="HY114" s="49"/>
      <c r="HZ114" s="49"/>
      <c r="II114" s="61"/>
      <c r="IJ114" s="49"/>
      <c r="IK114" s="49"/>
      <c r="IL114" s="49"/>
      <c r="IU114" s="61"/>
      <c r="IV114"/>
      <c r="JA114"/>
      <c r="JB114"/>
      <c r="JC114"/>
    </row>
    <row r="115" spans="13:263" x14ac:dyDescent="0.25">
      <c r="M115" s="49">
        <v>671.00167659999181</v>
      </c>
      <c r="N115" s="49">
        <v>109</v>
      </c>
      <c r="O115" s="22">
        <f t="shared" si="201"/>
        <v>1.8166666666666667</v>
      </c>
      <c r="P115" s="100">
        <f t="shared" si="202"/>
        <v>55.587911241818567</v>
      </c>
      <c r="Q115" s="100">
        <f t="shared" si="203"/>
        <v>0.39205527874504958</v>
      </c>
      <c r="R115" s="100">
        <f t="shared" si="204"/>
        <v>0.4055193766172609</v>
      </c>
      <c r="S115" s="100">
        <f t="shared" si="205"/>
        <v>1.8333333333333333</v>
      </c>
      <c r="T115" s="100">
        <f t="shared" si="206"/>
        <v>39.764628330647938</v>
      </c>
      <c r="X115">
        <f t="shared" si="287"/>
        <v>0.25927524755698</v>
      </c>
      <c r="Y115">
        <f t="shared" si="208"/>
        <v>1.7449803553986036</v>
      </c>
      <c r="Z115" s="61"/>
      <c r="AA115"/>
      <c r="AB115"/>
      <c r="AD115" s="49"/>
      <c r="AF115" s="98"/>
      <c r="AG115" s="72"/>
      <c r="AH115" s="52"/>
      <c r="AI115" s="88"/>
      <c r="AJ115" s="72"/>
      <c r="AK115" s="52"/>
      <c r="AL115" s="49"/>
      <c r="AN115" s="61"/>
      <c r="AO115"/>
      <c r="AQ115" s="49"/>
      <c r="AR115" s="49"/>
      <c r="AS115" s="100"/>
      <c r="AT115" s="98"/>
      <c r="AY115" s="52"/>
      <c r="AZ115" s="49"/>
      <c r="BB115" s="61"/>
      <c r="BC115" s="49">
        <v>1185.3356064845095</v>
      </c>
      <c r="BD115" s="49">
        <v>109</v>
      </c>
      <c r="BE115" s="22">
        <f t="shared" si="221"/>
        <v>1.8166666666666667</v>
      </c>
      <c r="BF115" s="100">
        <f t="shared" si="222"/>
        <v>113.32080367920742</v>
      </c>
      <c r="BG115" s="100">
        <f t="shared" si="223"/>
        <v>2.2629824323928052</v>
      </c>
      <c r="BH115" s="100">
        <f t="shared" si="224"/>
        <v>1.4723596609658993</v>
      </c>
      <c r="BI115" s="100">
        <f t="shared" si="225"/>
        <v>1.8333333333333333</v>
      </c>
      <c r="BJ115" s="100">
        <f t="shared" si="226"/>
        <v>64.434366119568921</v>
      </c>
      <c r="BK115" s="88"/>
      <c r="BL115" s="72"/>
      <c r="BM115" s="52"/>
      <c r="BN115">
        <f t="shared" si="288"/>
        <v>0.25927524755698</v>
      </c>
      <c r="BO115">
        <f t="shared" si="289"/>
        <v>2.0543096459067063</v>
      </c>
      <c r="BP115" s="61"/>
      <c r="BQ115" s="49">
        <v>1097.878522424043</v>
      </c>
      <c r="BR115" s="49">
        <v>109</v>
      </c>
      <c r="BS115" s="22">
        <f t="shared" si="227"/>
        <v>1.8166666666666667</v>
      </c>
      <c r="BT115" s="100">
        <f t="shared" si="228"/>
        <v>106.6626369789219</v>
      </c>
      <c r="BU115" s="100">
        <f t="shared" si="229"/>
        <v>1.8420680850377831</v>
      </c>
      <c r="BV115" s="100">
        <f t="shared" si="230"/>
        <v>1.2455080542423722</v>
      </c>
      <c r="BW115" s="100">
        <f t="shared" si="231"/>
        <v>1.8333333333333333</v>
      </c>
      <c r="BX115" s="100">
        <f t="shared" si="232"/>
        <v>62.73128372421646</v>
      </c>
      <c r="BY115" s="88"/>
      <c r="BZ115" s="72"/>
      <c r="CA115" s="52"/>
      <c r="CB115">
        <f t="shared" si="290"/>
        <v>0.25927524755698</v>
      </c>
      <c r="CC115">
        <f t="shared" si="291"/>
        <v>2.0280123163732791</v>
      </c>
      <c r="CD115" s="65"/>
      <c r="CE115" s="49"/>
      <c r="CG115"/>
      <c r="CH115"/>
      <c r="CI115"/>
      <c r="CJ115"/>
      <c r="CK115" s="72"/>
      <c r="CL115" s="52"/>
      <c r="CM115" s="88"/>
      <c r="CN115" s="72"/>
      <c r="CO115"/>
      <c r="CP115"/>
      <c r="CQ115"/>
      <c r="CR115" s="61"/>
      <c r="CS115"/>
      <c r="CU115"/>
      <c r="CV115"/>
      <c r="CW115"/>
      <c r="CX115"/>
      <c r="CY115" s="72"/>
      <c r="CZ115" s="52"/>
      <c r="DA115" s="88"/>
      <c r="DB115" s="72"/>
      <c r="DC115"/>
      <c r="DD115"/>
      <c r="DF115" s="65"/>
      <c r="DG115" s="49"/>
      <c r="DH115" s="49"/>
      <c r="DI115" s="49"/>
      <c r="DJ115" s="49"/>
      <c r="DK115" s="100"/>
      <c r="DL115" s="98"/>
      <c r="DQ115" s="52"/>
      <c r="DR115" s="49"/>
      <c r="DS115" s="49"/>
      <c r="DT115" s="66"/>
      <c r="DU115" s="49"/>
      <c r="EG115"/>
      <c r="EH115" s="61"/>
      <c r="EI115" s="49">
        <v>1479.8204282952713</v>
      </c>
      <c r="EJ115">
        <v>109</v>
      </c>
      <c r="EK115" s="22">
        <f t="shared" si="247"/>
        <v>1.8166666666666667</v>
      </c>
      <c r="EL115" s="100">
        <f t="shared" si="248"/>
        <v>184.65440832234481</v>
      </c>
      <c r="EM115" s="100">
        <f t="shared" si="249"/>
        <v>1.5035813997215834</v>
      </c>
      <c r="EN115" s="100">
        <f t="shared" si="250"/>
        <v>1.0803355114329232</v>
      </c>
      <c r="EO115" s="100">
        <f t="shared" si="251"/>
        <v>1.8166666666666667</v>
      </c>
      <c r="EP115" s="100">
        <f t="shared" si="252"/>
        <v>101.64462843431825</v>
      </c>
      <c r="ES115" s="52"/>
      <c r="ET115">
        <f t="shared" si="253"/>
        <v>0.25927524755698</v>
      </c>
      <c r="EU115">
        <f t="shared" si="254"/>
        <v>2.2663596801820463</v>
      </c>
      <c r="EV115" s="65"/>
      <c r="EW115" s="49"/>
      <c r="EX115" s="49"/>
      <c r="EY115" s="22"/>
      <c r="EZ115" s="49"/>
      <c r="FA115" s="100"/>
      <c r="FB115" s="98"/>
      <c r="FG115" s="52"/>
      <c r="FJ115" s="61"/>
      <c r="FK115"/>
      <c r="FX115" s="61"/>
      <c r="FY115" s="49"/>
      <c r="GL115" s="61"/>
      <c r="GM115" s="49"/>
      <c r="GY115" s="61"/>
      <c r="GZ115" s="49"/>
      <c r="HA115" s="49"/>
      <c r="HK115" s="61"/>
      <c r="HL115" s="49"/>
      <c r="HM115" s="49"/>
      <c r="HN115" s="49"/>
      <c r="HV115" s="22"/>
      <c r="HW115" s="65"/>
      <c r="HX115" s="49"/>
      <c r="HY115" s="49"/>
      <c r="HZ115" s="49"/>
      <c r="II115" s="61"/>
      <c r="IJ115" s="49"/>
      <c r="IK115" s="49"/>
      <c r="IL115" s="49"/>
      <c r="IU115" s="61"/>
      <c r="IV115"/>
      <c r="JA115"/>
      <c r="JB115"/>
      <c r="JC115"/>
    </row>
    <row r="116" spans="13:263" x14ac:dyDescent="0.25">
      <c r="M116" s="49">
        <v>679.50165562712209</v>
      </c>
      <c r="N116" s="49">
        <v>110</v>
      </c>
      <c r="O116" s="22">
        <f t="shared" si="201"/>
        <v>1.8333333333333333</v>
      </c>
      <c r="P116" s="100">
        <f t="shared" si="202"/>
        <v>56.29207651620596</v>
      </c>
      <c r="Q116" s="100">
        <f t="shared" si="203"/>
        <v>0.39565211616472895</v>
      </c>
      <c r="R116" s="100">
        <f t="shared" si="204"/>
        <v>0.40651840470832962</v>
      </c>
      <c r="S116" s="100">
        <f t="shared" si="205"/>
        <v>1.8499999999999999</v>
      </c>
      <c r="T116" s="100">
        <f t="shared" si="206"/>
        <v>41.005043732859733</v>
      </c>
      <c r="X116">
        <f t="shared" si="287"/>
        <v>0.2632414347745814</v>
      </c>
      <c r="Y116">
        <f t="shared" si="208"/>
        <v>1.7504472693192243</v>
      </c>
      <c r="Z116" s="61"/>
      <c r="AA116"/>
      <c r="AB116"/>
      <c r="AD116" s="49"/>
      <c r="AF116" s="98"/>
      <c r="AG116" s="72"/>
      <c r="AH116" s="52"/>
      <c r="AI116" s="88"/>
      <c r="AJ116" s="72"/>
      <c r="AK116" s="52"/>
      <c r="AL116" s="49"/>
      <c r="AN116" s="61"/>
      <c r="AO116"/>
      <c r="AQ116" s="49"/>
      <c r="AR116" s="49"/>
      <c r="AS116" s="100"/>
      <c r="AT116" s="98"/>
      <c r="AY116" s="52"/>
      <c r="AZ116" s="49"/>
      <c r="BB116" s="61"/>
      <c r="BC116" s="49">
        <v>1195.8097674797609</v>
      </c>
      <c r="BD116" s="49">
        <v>110</v>
      </c>
      <c r="BE116" s="22">
        <f t="shared" si="221"/>
        <v>1.8333333333333333</v>
      </c>
      <c r="BF116" s="100">
        <f t="shared" si="222"/>
        <v>114.32215750284522</v>
      </c>
      <c r="BG116" s="100">
        <f t="shared" si="223"/>
        <v>2.2837437391120052</v>
      </c>
      <c r="BH116" s="100">
        <f t="shared" si="224"/>
        <v>1.4824410811917115</v>
      </c>
      <c r="BI116" s="100">
        <f t="shared" si="225"/>
        <v>1.8499999999999999</v>
      </c>
      <c r="BJ116" s="100">
        <f t="shared" si="226"/>
        <v>67.354855899228241</v>
      </c>
      <c r="BK116" s="88"/>
      <c r="BL116" s="72"/>
      <c r="BM116" s="52"/>
      <c r="BN116">
        <f t="shared" si="288"/>
        <v>0.2632414347745814</v>
      </c>
      <c r="BO116">
        <f t="shared" si="289"/>
        <v>2.0581304119230364</v>
      </c>
      <c r="BP116" s="61"/>
      <c r="BQ116" s="49">
        <v>1108.8897600753648</v>
      </c>
      <c r="BR116" s="49">
        <v>110</v>
      </c>
      <c r="BS116" s="22">
        <f t="shared" si="227"/>
        <v>1.8333333333333333</v>
      </c>
      <c r="BT116" s="100">
        <f t="shared" si="228"/>
        <v>107.73241621250995</v>
      </c>
      <c r="BU116" s="100">
        <f t="shared" si="229"/>
        <v>1.8589677922399643</v>
      </c>
      <c r="BV116" s="100">
        <f t="shared" si="230"/>
        <v>1.2547724773138687</v>
      </c>
      <c r="BW116" s="100">
        <f t="shared" si="231"/>
        <v>1.8499999999999999</v>
      </c>
      <c r="BX116" s="100">
        <f t="shared" si="232"/>
        <v>49.41556020765772</v>
      </c>
      <c r="BY116" s="88"/>
      <c r="BZ116" s="72"/>
      <c r="CA116" s="52"/>
      <c r="CB116">
        <f t="shared" si="290"/>
        <v>0.2632414347745814</v>
      </c>
      <c r="CC116">
        <f t="shared" si="291"/>
        <v>2.0323464002708054</v>
      </c>
      <c r="CD116" s="65"/>
      <c r="CE116" s="49"/>
      <c r="CG116"/>
      <c r="CH116"/>
      <c r="CI116"/>
      <c r="CJ116"/>
      <c r="CK116" s="72"/>
      <c r="CL116" s="52"/>
      <c r="CM116" s="88"/>
      <c r="CN116" s="72"/>
      <c r="CO116"/>
      <c r="CP116"/>
      <c r="CQ116"/>
      <c r="CR116" s="61"/>
      <c r="CS116"/>
      <c r="CU116"/>
      <c r="CV116"/>
      <c r="CW116"/>
      <c r="CX116"/>
      <c r="CY116" s="72"/>
      <c r="CZ116" s="52"/>
      <c r="DA116" s="88"/>
      <c r="DB116" s="72"/>
      <c r="DC116"/>
      <c r="DD116"/>
      <c r="DF116" s="65"/>
      <c r="DG116" s="49"/>
      <c r="DH116" s="49"/>
      <c r="DI116" s="49"/>
      <c r="DJ116" s="49"/>
      <c r="DK116" s="100"/>
      <c r="DL116" s="98"/>
      <c r="DQ116" s="52"/>
      <c r="DR116" s="49"/>
      <c r="DS116" s="49"/>
      <c r="DT116" s="66"/>
      <c r="DU116" s="49"/>
      <c r="EG116"/>
      <c r="EH116" s="61"/>
      <c r="EI116"/>
      <c r="EK116" s="49"/>
      <c r="EL116" s="49"/>
      <c r="EM116" s="100"/>
      <c r="EN116" s="98"/>
      <c r="ES116" s="52"/>
      <c r="ET116" s="49"/>
      <c r="EU116" s="49"/>
      <c r="EV116" s="65"/>
      <c r="EW116" s="49"/>
      <c r="EX116" s="49"/>
      <c r="EY116" s="22"/>
      <c r="EZ116" s="49"/>
      <c r="FA116" s="100"/>
      <c r="FB116" s="98"/>
      <c r="FG116" s="52"/>
      <c r="FJ116" s="61"/>
      <c r="FK116"/>
      <c r="FX116" s="61"/>
      <c r="FY116" s="49"/>
      <c r="GL116" s="61"/>
      <c r="GM116" s="49"/>
      <c r="GY116" s="61"/>
      <c r="GZ116" s="49"/>
      <c r="HA116" s="49"/>
      <c r="HK116" s="61"/>
      <c r="HL116" s="49"/>
      <c r="HM116" s="49"/>
      <c r="HN116" s="49"/>
      <c r="HW116" s="61"/>
      <c r="HX116" s="49"/>
      <c r="HY116" s="49"/>
      <c r="HZ116" s="49"/>
      <c r="II116" s="61"/>
      <c r="IJ116" s="49"/>
      <c r="IK116" s="49"/>
      <c r="IL116" s="49"/>
      <c r="IU116" s="61"/>
      <c r="IV116"/>
      <c r="JA116"/>
      <c r="JB116"/>
      <c r="JC116"/>
    </row>
    <row r="117" spans="13:263" x14ac:dyDescent="0.25">
      <c r="M117" s="49">
        <v>687.0016375526335</v>
      </c>
      <c r="N117" s="49">
        <v>111</v>
      </c>
      <c r="O117" s="22">
        <f t="shared" si="201"/>
        <v>1.8499999999999999</v>
      </c>
      <c r="P117" s="100">
        <f t="shared" si="202"/>
        <v>56.91339885284016</v>
      </c>
      <c r="Q117" s="100">
        <f t="shared" si="203"/>
        <v>0.39924895358440826</v>
      </c>
      <c r="R117" s="100">
        <f t="shared" si="204"/>
        <v>0.40739990013345689</v>
      </c>
      <c r="S117" s="100">
        <f t="shared" si="205"/>
        <v>1.8666666666666665</v>
      </c>
      <c r="T117" s="100">
        <f t="shared" si="206"/>
        <v>22.365373633833769</v>
      </c>
      <c r="X117">
        <f t="shared" si="287"/>
        <v>0.26717172840301379</v>
      </c>
      <c r="Y117">
        <f t="shared" si="208"/>
        <v>1.7552145223322078</v>
      </c>
      <c r="Z117" s="61"/>
      <c r="AA117"/>
      <c r="AB117"/>
      <c r="AD117" s="49"/>
      <c r="AF117" s="98"/>
      <c r="AG117" s="72"/>
      <c r="AH117" s="52"/>
      <c r="AI117" s="88"/>
      <c r="AJ117" s="72"/>
      <c r="AK117" s="52"/>
      <c r="AL117" s="49"/>
      <c r="AN117" s="61"/>
      <c r="AO117"/>
      <c r="AQ117" s="49"/>
      <c r="AR117" s="49"/>
      <c r="AS117" s="100"/>
      <c r="AT117" s="98"/>
      <c r="AY117" s="52"/>
      <c r="AZ117" s="49"/>
      <c r="BB117" s="61"/>
      <c r="BC117" s="49">
        <v>1207.8017221381992</v>
      </c>
      <c r="BD117" s="49">
        <v>111</v>
      </c>
      <c r="BE117" s="22">
        <f t="shared" si="221"/>
        <v>1.8499999999999999</v>
      </c>
      <c r="BF117" s="100">
        <f t="shared" si="222"/>
        <v>115.46861588319304</v>
      </c>
      <c r="BG117" s="100">
        <f t="shared" si="223"/>
        <v>2.3045050458312049</v>
      </c>
      <c r="BH117" s="100">
        <f t="shared" si="224"/>
        <v>1.4939833836534946</v>
      </c>
      <c r="BI117" s="100">
        <f t="shared" si="225"/>
        <v>1.8583333333333334</v>
      </c>
      <c r="BJ117" s="100">
        <f t="shared" si="226"/>
        <v>62.415468044969217</v>
      </c>
      <c r="BK117" s="88"/>
      <c r="BL117" s="72"/>
      <c r="BM117" s="52"/>
      <c r="BN117">
        <f t="shared" si="288"/>
        <v>0.26717172840301379</v>
      </c>
      <c r="BO117">
        <f t="shared" si="289"/>
        <v>2.0624639599781545</v>
      </c>
      <c r="BP117" s="61"/>
      <c r="BQ117" s="49">
        <v>1119.4016258698216</v>
      </c>
      <c r="BR117" s="49">
        <v>111</v>
      </c>
      <c r="BS117" s="22">
        <f t="shared" si="227"/>
        <v>1.8499999999999999</v>
      </c>
      <c r="BT117" s="100">
        <f t="shared" si="228"/>
        <v>108.7536797697291</v>
      </c>
      <c r="BU117" s="100">
        <f t="shared" si="229"/>
        <v>1.8758674994421458</v>
      </c>
      <c r="BV117" s="100">
        <f t="shared" si="230"/>
        <v>1.2636167485097543</v>
      </c>
      <c r="BW117" s="100">
        <f t="shared" si="231"/>
        <v>1.8583333333333334</v>
      </c>
      <c r="BX117" s="100">
        <f t="shared" si="232"/>
        <v>58.785772848502219</v>
      </c>
      <c r="BY117" s="88"/>
      <c r="BZ117" s="72"/>
      <c r="CA117" s="52"/>
      <c r="CB117">
        <f t="shared" si="290"/>
        <v>0.26717172840301379</v>
      </c>
      <c r="CC117">
        <f t="shared" si="291"/>
        <v>2.0364439605843865</v>
      </c>
      <c r="CD117" s="65"/>
      <c r="CE117" s="49"/>
      <c r="CG117"/>
      <c r="CH117"/>
      <c r="CI117"/>
      <c r="CJ117"/>
      <c r="CK117" s="72"/>
      <c r="CL117" s="52"/>
      <c r="CM117" s="88"/>
      <c r="CN117" s="72"/>
      <c r="CO117"/>
      <c r="CP117"/>
      <c r="CQ117"/>
      <c r="CR117" s="61"/>
      <c r="CS117"/>
      <c r="CU117"/>
      <c r="CV117"/>
      <c r="CW117"/>
      <c r="CX117"/>
      <c r="CY117" s="72"/>
      <c r="CZ117" s="52"/>
      <c r="DA117" s="88"/>
      <c r="DB117" s="72"/>
      <c r="DC117"/>
      <c r="DD117"/>
      <c r="DF117" s="65"/>
      <c r="DG117" s="49"/>
      <c r="DH117" s="49"/>
      <c r="DI117" s="49"/>
      <c r="DJ117" s="49"/>
      <c r="DK117" s="100"/>
      <c r="DL117" s="98"/>
      <c r="DQ117" s="52"/>
      <c r="DR117" s="49"/>
      <c r="DS117" s="49"/>
      <c r="DT117" s="66"/>
      <c r="DU117" s="49"/>
      <c r="EG117"/>
      <c r="EH117" s="61"/>
      <c r="EI117"/>
      <c r="EK117" s="49"/>
      <c r="EL117" s="49"/>
      <c r="EM117" s="100"/>
      <c r="EN117" s="98"/>
      <c r="ES117" s="52"/>
      <c r="ET117" s="49"/>
      <c r="EU117" s="49"/>
      <c r="EV117" s="65"/>
      <c r="EW117" s="49"/>
      <c r="EX117" s="49"/>
      <c r="EY117" s="22"/>
      <c r="EZ117" s="49"/>
      <c r="FA117" s="100"/>
      <c r="FB117" s="98"/>
      <c r="FG117" s="52"/>
      <c r="FJ117" s="61"/>
      <c r="FK117"/>
      <c r="FX117" s="61"/>
      <c r="FY117" s="49"/>
      <c r="GL117" s="61"/>
      <c r="GM117" s="49"/>
      <c r="GY117" s="61"/>
      <c r="GZ117" s="49"/>
      <c r="HA117" s="49"/>
      <c r="HK117" s="61"/>
      <c r="HL117" s="49"/>
      <c r="HM117" s="49"/>
      <c r="HN117" s="49"/>
      <c r="HW117" s="61"/>
      <c r="HX117" s="49"/>
      <c r="HY117" s="49"/>
      <c r="HZ117" s="49"/>
      <c r="II117" s="61"/>
      <c r="IJ117" s="49"/>
      <c r="IK117" s="49"/>
      <c r="IL117" s="49"/>
      <c r="IU117" s="61"/>
      <c r="IV117"/>
      <c r="JA117"/>
      <c r="JB117"/>
      <c r="JC117"/>
    </row>
    <row r="118" spans="13:263" x14ac:dyDescent="0.25">
      <c r="M118" s="49">
        <v>696.0007183904338</v>
      </c>
      <c r="N118" s="49">
        <v>112</v>
      </c>
      <c r="O118" s="22">
        <f t="shared" si="201"/>
        <v>1.8666666666666667</v>
      </c>
      <c r="P118" s="100">
        <f t="shared" si="202"/>
        <v>57.658911307301288</v>
      </c>
      <c r="Q118" s="100">
        <f t="shared" si="203"/>
        <v>0.40284579100408768</v>
      </c>
      <c r="R118" s="100">
        <f t="shared" si="204"/>
        <v>0.40845758916093167</v>
      </c>
      <c r="S118" s="100"/>
      <c r="T118" s="100"/>
      <c r="X118">
        <f t="shared" si="287"/>
        <v>0.27106677228653797</v>
      </c>
      <c r="Y118">
        <f t="shared" si="208"/>
        <v>1.760866437953416</v>
      </c>
      <c r="Z118" s="61"/>
      <c r="AA118"/>
      <c r="AB118"/>
      <c r="AD118" s="49"/>
      <c r="AF118" s="98"/>
      <c r="AG118" s="72"/>
      <c r="AH118" s="52"/>
      <c r="AI118" s="88"/>
      <c r="AJ118" s="72"/>
      <c r="AK118" s="52"/>
      <c r="AL118" s="49"/>
      <c r="AN118" s="61"/>
      <c r="AO118"/>
      <c r="AQ118" s="49"/>
      <c r="AR118" s="49"/>
      <c r="AS118" s="100"/>
      <c r="AT118" s="98"/>
      <c r="AZ118" s="49"/>
      <c r="BB118" s="61"/>
      <c r="BC118" s="49">
        <v>1219.2941605699586</v>
      </c>
      <c r="BD118" s="49">
        <v>112</v>
      </c>
      <c r="BE118" s="22">
        <f t="shared" si="221"/>
        <v>1.8666666666666667</v>
      </c>
      <c r="BF118" s="100">
        <f t="shared" si="222"/>
        <v>116.56731936615283</v>
      </c>
      <c r="BG118" s="100">
        <f t="shared" si="223"/>
        <v>2.3252663525504054</v>
      </c>
      <c r="BH118" s="100">
        <f t="shared" si="224"/>
        <v>1.5050448998267103</v>
      </c>
      <c r="BI118" s="100">
        <f t="shared" si="225"/>
        <v>1.8666666666666667</v>
      </c>
      <c r="BJ118" s="100">
        <f t="shared" si="226"/>
        <v>62.44677823186759</v>
      </c>
      <c r="BK118" s="88"/>
      <c r="BL118" s="72"/>
      <c r="BM118" s="52"/>
      <c r="BN118">
        <f t="shared" si="288"/>
        <v>0.27106677228653797</v>
      </c>
      <c r="BO118">
        <f t="shared" si="289"/>
        <v>2.0665768093567389</v>
      </c>
      <c r="BP118" s="61"/>
      <c r="BQ118" s="49">
        <v>1125.8442387826124</v>
      </c>
      <c r="BR118" s="49">
        <v>112</v>
      </c>
      <c r="BS118" s="22">
        <f t="shared" si="227"/>
        <v>1.8666666666666667</v>
      </c>
      <c r="BT118" s="100">
        <f t="shared" si="228"/>
        <v>109.37960155276521</v>
      </c>
      <c r="BU118" s="100">
        <f t="shared" si="229"/>
        <v>1.8927672066443275</v>
      </c>
      <c r="BV118" s="100">
        <f t="shared" si="230"/>
        <v>1.2690373100851202</v>
      </c>
      <c r="BW118" s="100">
        <f t="shared" si="231"/>
        <v>1.8666666666666667</v>
      </c>
      <c r="BX118" s="100">
        <f t="shared" si="232"/>
        <v>58.596215117552788</v>
      </c>
      <c r="BY118" s="88"/>
      <c r="BZ118" s="72"/>
      <c r="CA118" s="52"/>
      <c r="CB118">
        <f t="shared" si="290"/>
        <v>0.27106677228653797</v>
      </c>
      <c r="CC118">
        <f t="shared" si="291"/>
        <v>2.0389363369966507</v>
      </c>
      <c r="CD118" s="65"/>
      <c r="CE118" s="49"/>
      <c r="CG118"/>
      <c r="CH118"/>
      <c r="CI118"/>
      <c r="CJ118"/>
      <c r="CK118" s="72"/>
      <c r="CL118" s="52"/>
      <c r="CM118" s="88"/>
      <c r="CN118" s="72"/>
      <c r="CO118" s="52"/>
      <c r="CP118"/>
      <c r="CQ118"/>
      <c r="CR118" s="61"/>
      <c r="CS118"/>
      <c r="CU118"/>
      <c r="CV118"/>
      <c r="CW118"/>
      <c r="CX118"/>
      <c r="CY118" s="72"/>
      <c r="CZ118" s="52"/>
      <c r="DA118" s="88"/>
      <c r="DB118" s="72"/>
      <c r="DC118" s="52"/>
      <c r="DD118"/>
      <c r="DF118" s="65"/>
      <c r="DG118" s="49"/>
      <c r="DH118" s="49"/>
      <c r="DI118" s="49"/>
      <c r="DJ118" s="49"/>
      <c r="DK118" s="100"/>
      <c r="DL118" s="98"/>
      <c r="DR118" s="49"/>
      <c r="DS118" s="49"/>
      <c r="DT118" s="66"/>
      <c r="DU118" s="49"/>
      <c r="EG118"/>
      <c r="EH118" s="61"/>
      <c r="EI118"/>
      <c r="EK118" s="49"/>
      <c r="EL118" s="49"/>
      <c r="EM118" s="100"/>
      <c r="EN118" s="98"/>
      <c r="ET118" s="49"/>
      <c r="EU118" s="49"/>
      <c r="EV118" s="65"/>
      <c r="EW118" s="49"/>
      <c r="EX118" s="49"/>
      <c r="EY118" s="22"/>
      <c r="EZ118" s="49"/>
      <c r="FA118" s="100"/>
      <c r="FB118" s="98"/>
      <c r="FJ118" s="61"/>
      <c r="FK118"/>
      <c r="FX118" s="61"/>
      <c r="FY118" s="49"/>
      <c r="GL118" s="61"/>
      <c r="GM118" s="49"/>
      <c r="GY118" s="61"/>
      <c r="GZ118" s="49"/>
      <c r="HA118" s="49"/>
      <c r="HK118" s="61"/>
      <c r="HL118" s="49"/>
      <c r="HM118" s="49"/>
      <c r="HN118" s="49"/>
      <c r="HW118" s="61"/>
      <c r="HX118" s="49"/>
      <c r="HY118" s="49"/>
      <c r="HZ118" s="49"/>
      <c r="II118" s="61"/>
      <c r="IJ118" s="49"/>
      <c r="IK118" s="49"/>
      <c r="IL118" s="49"/>
      <c r="IU118" s="61"/>
      <c r="IV118"/>
      <c r="JA118"/>
      <c r="JB118"/>
      <c r="JC118"/>
    </row>
    <row r="119" spans="13:263" x14ac:dyDescent="0.25">
      <c r="M119" s="49">
        <v>696.0007183904338</v>
      </c>
      <c r="N119" s="49">
        <v>113</v>
      </c>
      <c r="O119" s="22">
        <f t="shared" si="201"/>
        <v>1.8833333333333333</v>
      </c>
      <c r="P119" s="100">
        <f t="shared" si="202"/>
        <v>57.658911307301288</v>
      </c>
      <c r="Q119" s="100">
        <f t="shared" si="203"/>
        <v>0.40644262842376699</v>
      </c>
      <c r="R119" s="100">
        <f t="shared" si="204"/>
        <v>0.40845758916093167</v>
      </c>
      <c r="S119" s="100"/>
      <c r="T119" s="100"/>
      <c r="X119">
        <f t="shared" si="287"/>
        <v>0.27492719309977609</v>
      </c>
      <c r="Y119">
        <f t="shared" si="208"/>
        <v>1.760866437953416</v>
      </c>
      <c r="Z119" s="61"/>
      <c r="AA119"/>
      <c r="AB119"/>
      <c r="AD119" s="49"/>
      <c r="AF119" s="98"/>
      <c r="AG119" s="72"/>
      <c r="AH119" s="52"/>
      <c r="AI119" s="88"/>
      <c r="AJ119" s="72"/>
      <c r="AK119" s="52"/>
      <c r="AL119" s="49"/>
      <c r="AN119" s="61"/>
      <c r="AO119"/>
      <c r="AQ119" s="49"/>
      <c r="AR119" s="49"/>
      <c r="AS119" s="100"/>
      <c r="AT119" s="98"/>
      <c r="AZ119" s="49"/>
      <c r="BB119" s="61"/>
      <c r="BC119"/>
      <c r="BH119" s="98"/>
      <c r="BI119" s="72"/>
      <c r="BJ119" s="52"/>
      <c r="BK119" s="88"/>
      <c r="BL119" s="72"/>
      <c r="BM119" s="52"/>
      <c r="BN119" s="49"/>
      <c r="BP119" s="61"/>
      <c r="BQ119" s="49"/>
      <c r="BS119" s="49"/>
      <c r="BT119" s="49"/>
      <c r="BU119" s="100"/>
      <c r="BV119" s="98"/>
      <c r="BW119" s="72"/>
      <c r="BX119" s="52"/>
      <c r="BY119" s="88"/>
      <c r="BZ119" s="72"/>
      <c r="CA119" s="52"/>
      <c r="CB119"/>
      <c r="CC119" s="49"/>
      <c r="CD119" s="65"/>
      <c r="CE119" s="49"/>
      <c r="CG119"/>
      <c r="CH119"/>
      <c r="CI119"/>
      <c r="CJ119"/>
      <c r="CK119" s="72"/>
      <c r="CL119" s="52"/>
      <c r="CM119" s="88"/>
      <c r="CN119" s="72"/>
      <c r="CO119" s="52"/>
      <c r="CP119"/>
      <c r="CQ119"/>
      <c r="CR119" s="61"/>
      <c r="CS119"/>
      <c r="CU119"/>
      <c r="CV119"/>
      <c r="CW119"/>
      <c r="CX119"/>
      <c r="CY119" s="72"/>
      <c r="CZ119" s="52"/>
      <c r="DA119" s="88"/>
      <c r="DB119" s="72"/>
      <c r="DC119" s="52"/>
      <c r="DD119"/>
      <c r="DF119" s="65"/>
      <c r="DG119" s="49"/>
      <c r="DH119" s="49"/>
      <c r="DI119" s="49"/>
      <c r="DJ119" s="49"/>
      <c r="DK119" s="100"/>
      <c r="DL119" s="98"/>
      <c r="DR119" s="49"/>
      <c r="DS119" s="49"/>
      <c r="DT119" s="66"/>
      <c r="DU119" s="49"/>
      <c r="EG119"/>
      <c r="EH119" s="61"/>
      <c r="EI119"/>
      <c r="EK119" s="49"/>
      <c r="EL119" s="49"/>
      <c r="EM119" s="100"/>
      <c r="EN119" s="98"/>
      <c r="ET119" s="49"/>
      <c r="EU119" s="49"/>
      <c r="EV119" s="65"/>
      <c r="EW119" s="49"/>
      <c r="EX119" s="49"/>
      <c r="EZ119" s="49"/>
      <c r="FA119" s="100"/>
      <c r="FB119" s="98"/>
      <c r="FJ119" s="61"/>
      <c r="FK119"/>
      <c r="FX119" s="61"/>
      <c r="FY119" s="49"/>
      <c r="GL119" s="61"/>
      <c r="GM119" s="49"/>
      <c r="GY119" s="61"/>
      <c r="GZ119" s="49"/>
      <c r="HA119" s="49"/>
      <c r="HK119" s="61"/>
      <c r="HL119" s="49"/>
      <c r="HM119" s="49"/>
      <c r="HN119" s="49"/>
      <c r="HW119" s="61"/>
      <c r="HX119" s="49"/>
      <c r="HY119" s="49"/>
      <c r="HZ119" s="49"/>
      <c r="II119" s="61"/>
      <c r="IJ119" s="49"/>
      <c r="IK119" s="49"/>
      <c r="IL119" s="49"/>
      <c r="IU119" s="61"/>
      <c r="IV119"/>
      <c r="JA119"/>
      <c r="JB119"/>
      <c r="JC119"/>
    </row>
    <row r="120" spans="13:263" x14ac:dyDescent="0.25">
      <c r="AD120" s="49"/>
      <c r="AF120" s="98"/>
      <c r="AG120" s="72"/>
      <c r="AH120" s="52"/>
      <c r="AI120" s="88"/>
      <c r="AJ120" s="72"/>
      <c r="AK120" s="52"/>
      <c r="AL120" s="49"/>
      <c r="AN120" s="66"/>
      <c r="AO120" s="49"/>
      <c r="AP120"/>
      <c r="BB120" s="65"/>
      <c r="BC120" s="49"/>
      <c r="BH120" s="98"/>
      <c r="BI120" s="72"/>
      <c r="BJ120" s="52"/>
      <c r="BK120" s="88"/>
      <c r="BL120" s="72"/>
      <c r="BM120" s="52"/>
      <c r="BN120" s="49"/>
      <c r="BO120" s="22"/>
      <c r="BP120" s="65"/>
      <c r="BQ120"/>
      <c r="BR120"/>
      <c r="BT120" s="49"/>
      <c r="BU120" s="100"/>
      <c r="BV120" s="98"/>
      <c r="BW120" s="72"/>
      <c r="BX120" s="52"/>
      <c r="BY120" s="88"/>
      <c r="BZ120" s="72"/>
      <c r="CA120" s="52"/>
      <c r="CB120"/>
      <c r="CD120" s="61"/>
      <c r="CE120"/>
      <c r="CF120" s="49"/>
      <c r="CJ120" s="98"/>
      <c r="CK120" s="72"/>
      <c r="CL120" s="52"/>
      <c r="CM120" s="88"/>
      <c r="CN120" s="72"/>
      <c r="CO120" s="52"/>
      <c r="CP120" s="49"/>
      <c r="CR120" s="61"/>
      <c r="CS120"/>
      <c r="CT120" s="49"/>
      <c r="CX120" s="98"/>
      <c r="CY120" s="72"/>
      <c r="CZ120" s="52"/>
      <c r="DA120" s="88"/>
      <c r="DB120" s="72"/>
      <c r="DC120" s="52"/>
      <c r="DD120"/>
      <c r="DF120" s="61"/>
      <c r="DG120"/>
      <c r="DT120" s="61"/>
      <c r="DU120"/>
      <c r="EF120" s="49"/>
      <c r="EH120" s="61"/>
      <c r="EI120"/>
      <c r="EV120" s="61"/>
      <c r="EW120"/>
      <c r="FJ120" s="61"/>
      <c r="FK120"/>
      <c r="FX120" s="61"/>
      <c r="FY120"/>
      <c r="GL120" s="61"/>
      <c r="GM120"/>
      <c r="GY120" s="61"/>
      <c r="GZ120"/>
      <c r="HK120" s="61"/>
      <c r="HL120"/>
      <c r="HW120" s="61"/>
      <c r="HX120"/>
      <c r="II120" s="61"/>
      <c r="IJ120"/>
      <c r="IU120" s="61"/>
      <c r="IV120"/>
      <c r="IZ120" s="49"/>
      <c r="JC120"/>
    </row>
    <row r="121" spans="13:263" x14ac:dyDescent="0.25">
      <c r="AD121" s="49"/>
      <c r="AF121" s="98"/>
      <c r="AG121" s="72"/>
      <c r="AH121" s="52"/>
      <c r="AI121" s="88"/>
      <c r="AJ121" s="72"/>
      <c r="AK121" s="52"/>
      <c r="AL121" s="49"/>
      <c r="AN121" s="66"/>
      <c r="AO121" s="49"/>
      <c r="AP121"/>
      <c r="BB121" s="65"/>
      <c r="BC121" s="49"/>
      <c r="BH121" s="98"/>
      <c r="BI121" s="72"/>
      <c r="BJ121" s="52"/>
      <c r="BK121" s="88"/>
      <c r="BL121" s="72"/>
      <c r="BM121" s="52"/>
      <c r="BN121" s="49"/>
      <c r="BO121" s="22"/>
      <c r="BP121" s="65"/>
      <c r="BQ121"/>
      <c r="BR121"/>
      <c r="BT121" s="49"/>
      <c r="BU121" s="100"/>
      <c r="BV121" s="98"/>
      <c r="BW121" s="72"/>
      <c r="BX121" s="52"/>
      <c r="BY121" s="88"/>
      <c r="BZ121" s="72"/>
      <c r="CA121" s="52"/>
      <c r="CB121"/>
      <c r="CD121" s="61"/>
      <c r="CE121"/>
      <c r="CF121" s="49"/>
      <c r="CJ121" s="98"/>
      <c r="CK121" s="72"/>
      <c r="CL121" s="52"/>
      <c r="CM121" s="88"/>
      <c r="CN121" s="72"/>
      <c r="CO121" s="52"/>
      <c r="CP121" s="49"/>
      <c r="CR121" s="61"/>
      <c r="CS121"/>
      <c r="CT121" s="49"/>
      <c r="CX121" s="98"/>
      <c r="CY121" s="72"/>
      <c r="CZ121" s="52"/>
      <c r="DA121" s="88"/>
      <c r="DB121" s="72"/>
      <c r="DC121" s="52"/>
      <c r="DD121"/>
      <c r="DF121" s="61"/>
      <c r="DG121"/>
      <c r="DT121" s="61"/>
      <c r="DU121"/>
      <c r="EF121" s="49"/>
      <c r="EH121" s="61"/>
      <c r="EI121"/>
      <c r="EV121" s="61"/>
      <c r="EW121"/>
      <c r="FJ121" s="61"/>
      <c r="FK121"/>
      <c r="FX121" s="61"/>
      <c r="FY121"/>
      <c r="GL121" s="61"/>
      <c r="GM121"/>
      <c r="GY121" s="61"/>
      <c r="GZ121"/>
      <c r="HK121" s="61"/>
      <c r="HL121"/>
      <c r="HW121" s="61"/>
      <c r="HX121"/>
      <c r="II121" s="61"/>
      <c r="IJ121"/>
      <c r="IU121" s="61"/>
      <c r="IV121"/>
      <c r="IZ121" s="49"/>
      <c r="JC121"/>
    </row>
    <row r="122" spans="13:263" x14ac:dyDescent="0.25">
      <c r="AD122" s="49"/>
      <c r="AF122" s="98"/>
      <c r="AG122" s="72"/>
      <c r="AH122" s="52"/>
      <c r="AI122" s="88"/>
      <c r="AJ122" s="72"/>
      <c r="AK122" s="52"/>
      <c r="AL122" s="49"/>
      <c r="AN122" s="66"/>
      <c r="AO122" s="49"/>
      <c r="AP122"/>
      <c r="BB122" s="65"/>
      <c r="BC122" s="49"/>
      <c r="BH122" s="98"/>
      <c r="BI122" s="72"/>
      <c r="BJ122" s="52"/>
      <c r="BK122" s="88"/>
      <c r="BL122" s="72"/>
      <c r="BM122" s="52"/>
      <c r="BN122" s="49"/>
      <c r="BO122" s="22"/>
      <c r="BP122" s="65"/>
      <c r="BQ122"/>
      <c r="BR122"/>
      <c r="BT122" s="49"/>
      <c r="BU122" s="100"/>
      <c r="BV122" s="98"/>
      <c r="BW122" s="72"/>
      <c r="BX122" s="52"/>
      <c r="BY122" s="88"/>
      <c r="BZ122" s="72"/>
      <c r="CA122" s="52"/>
      <c r="CB122"/>
      <c r="CD122" s="61"/>
      <c r="CE122"/>
      <c r="CF122" s="49"/>
      <c r="CJ122" s="98"/>
      <c r="CK122" s="72"/>
      <c r="CL122" s="52"/>
      <c r="CM122" s="88"/>
      <c r="CN122" s="72"/>
      <c r="CO122" s="52"/>
      <c r="CP122" s="49"/>
      <c r="CR122" s="61"/>
      <c r="CS122"/>
      <c r="CT122" s="49"/>
      <c r="CX122" s="98"/>
      <c r="CY122" s="72"/>
      <c r="CZ122" s="52"/>
      <c r="DA122" s="88"/>
      <c r="DB122" s="72"/>
      <c r="DC122" s="52"/>
      <c r="DD122"/>
      <c r="DF122" s="61"/>
      <c r="DG122"/>
      <c r="DT122" s="61"/>
      <c r="DU122"/>
      <c r="EF122" s="49"/>
      <c r="EH122" s="61"/>
      <c r="EI122"/>
      <c r="EV122" s="61"/>
      <c r="EW122"/>
      <c r="FJ122" s="61"/>
      <c r="FK122"/>
      <c r="FX122" s="61"/>
      <c r="FY122"/>
      <c r="GL122" s="61"/>
      <c r="GM122"/>
      <c r="GY122" s="61"/>
      <c r="GZ122"/>
      <c r="HK122" s="61"/>
      <c r="HL122"/>
      <c r="HW122" s="61"/>
      <c r="HX122"/>
      <c r="II122" s="61"/>
      <c r="IJ122"/>
      <c r="IU122" s="61"/>
      <c r="IV122"/>
      <c r="IZ122" s="49"/>
      <c r="JC122"/>
    </row>
    <row r="123" spans="13:263" x14ac:dyDescent="0.25">
      <c r="AD123" s="49"/>
      <c r="AF123" s="98"/>
      <c r="AG123" s="72"/>
      <c r="AH123" s="52"/>
      <c r="AI123" s="88"/>
      <c r="AJ123" s="72"/>
      <c r="AK123" s="52"/>
      <c r="AL123" s="49"/>
      <c r="AN123" s="66"/>
      <c r="AO123" s="49"/>
      <c r="AP123"/>
      <c r="BB123" s="65"/>
      <c r="BC123" s="49"/>
      <c r="BH123" s="98"/>
      <c r="BI123" s="72"/>
      <c r="BJ123" s="52"/>
      <c r="BK123" s="88"/>
      <c r="BL123" s="72"/>
      <c r="BM123" s="52"/>
      <c r="BN123" s="49"/>
      <c r="BO123" s="22"/>
      <c r="BP123" s="65"/>
      <c r="BQ123"/>
      <c r="BR123"/>
      <c r="BT123" s="49"/>
      <c r="BU123" s="100"/>
      <c r="BV123" s="98"/>
      <c r="BW123" s="72"/>
      <c r="BX123" s="52"/>
      <c r="BY123" s="88"/>
      <c r="BZ123" s="72"/>
      <c r="CA123" s="52"/>
      <c r="CB123"/>
      <c r="CD123" s="61"/>
      <c r="CE123"/>
      <c r="CF123" s="49"/>
      <c r="CJ123" s="98"/>
      <c r="CK123" s="72"/>
      <c r="CL123" s="52"/>
      <c r="CM123" s="88"/>
      <c r="CN123" s="72"/>
      <c r="CO123" s="52"/>
      <c r="CP123" s="49"/>
      <c r="CR123" s="61"/>
      <c r="CS123"/>
      <c r="CT123" s="49"/>
      <c r="CX123" s="98"/>
      <c r="CY123" s="72"/>
      <c r="CZ123" s="52"/>
      <c r="DA123" s="88"/>
      <c r="DB123" s="72"/>
      <c r="DC123" s="52"/>
      <c r="DD123"/>
      <c r="DF123" s="61"/>
      <c r="DG123"/>
      <c r="DT123" s="61"/>
      <c r="DU123"/>
      <c r="EF123" s="49"/>
      <c r="EH123" s="61"/>
      <c r="EI123"/>
      <c r="EV123" s="61"/>
      <c r="EW123"/>
      <c r="FJ123" s="61"/>
      <c r="FK123"/>
      <c r="FX123" s="61"/>
      <c r="FY123"/>
      <c r="GL123" s="61"/>
      <c r="GM123"/>
      <c r="GY123" s="61"/>
      <c r="GZ123"/>
      <c r="HK123" s="61"/>
      <c r="HL123"/>
      <c r="HW123" s="61"/>
      <c r="HX123"/>
      <c r="II123" s="61"/>
      <c r="IJ123"/>
      <c r="IU123" s="61"/>
      <c r="IV123"/>
      <c r="IZ123" s="49"/>
      <c r="JC123"/>
    </row>
    <row r="124" spans="13:263" x14ac:dyDescent="0.25">
      <c r="AD124" s="49"/>
      <c r="AF124" s="98"/>
      <c r="AG124" s="72"/>
      <c r="AH124" s="52"/>
      <c r="AI124" s="88"/>
      <c r="AJ124" s="72"/>
      <c r="AK124" s="52"/>
      <c r="AL124" s="49"/>
      <c r="AN124" s="66"/>
      <c r="AO124" s="49"/>
      <c r="AP124"/>
      <c r="BB124" s="65"/>
      <c r="BC124" s="49"/>
      <c r="BH124" s="98"/>
      <c r="BI124" s="72"/>
      <c r="BJ124" s="52"/>
      <c r="BK124" s="88"/>
      <c r="BL124" s="72"/>
      <c r="BM124" s="52"/>
      <c r="BN124" s="49"/>
      <c r="BO124" s="22"/>
      <c r="BP124" s="65"/>
      <c r="BQ124"/>
      <c r="BR124"/>
      <c r="BT124" s="49"/>
      <c r="BU124" s="100"/>
      <c r="BV124" s="98"/>
      <c r="BW124" s="72"/>
      <c r="BX124" s="52"/>
      <c r="BY124" s="88"/>
      <c r="BZ124" s="72"/>
      <c r="CA124" s="52"/>
      <c r="CB124"/>
      <c r="CD124" s="61"/>
      <c r="CE124"/>
      <c r="CF124" s="49"/>
      <c r="CJ124" s="98"/>
      <c r="CK124" s="72"/>
      <c r="CL124" s="52"/>
      <c r="CM124" s="88"/>
      <c r="CN124" s="72"/>
      <c r="CO124" s="52"/>
      <c r="CP124" s="49"/>
      <c r="CR124" s="61"/>
      <c r="CS124"/>
      <c r="CT124" s="49"/>
      <c r="CX124" s="98"/>
      <c r="CY124" s="72"/>
      <c r="CZ124" s="52"/>
      <c r="DA124" s="88"/>
      <c r="DB124" s="72"/>
      <c r="DC124" s="52"/>
      <c r="DD124"/>
      <c r="DF124" s="61"/>
      <c r="DG124"/>
      <c r="DT124" s="61"/>
      <c r="DU124"/>
      <c r="EF124" s="49"/>
      <c r="EH124" s="61"/>
      <c r="EI124"/>
      <c r="EV124" s="61"/>
      <c r="EW124"/>
      <c r="FJ124" s="61"/>
      <c r="FK124"/>
      <c r="FX124" s="61"/>
      <c r="FY124"/>
      <c r="GL124" s="61"/>
      <c r="GM124"/>
      <c r="GY124" s="61"/>
      <c r="GZ124"/>
      <c r="HK124" s="61"/>
      <c r="HL124"/>
      <c r="HW124" s="61"/>
      <c r="HX124"/>
      <c r="II124" s="61"/>
      <c r="IJ124"/>
      <c r="IU124" s="61"/>
      <c r="IV124"/>
      <c r="IZ124" s="49"/>
      <c r="JC124"/>
    </row>
    <row r="125" spans="13:263" x14ac:dyDescent="0.25">
      <c r="AD125" s="49"/>
      <c r="AF125" s="98"/>
      <c r="AG125" s="72"/>
      <c r="AH125" s="52"/>
      <c r="AI125" s="88"/>
      <c r="AJ125" s="72"/>
      <c r="AK125" s="52"/>
      <c r="AL125" s="49"/>
      <c r="AN125" s="66"/>
      <c r="AO125" s="49"/>
      <c r="AP125"/>
      <c r="BB125" s="65"/>
      <c r="BC125" s="49"/>
      <c r="BH125" s="98"/>
      <c r="BI125" s="72"/>
      <c r="BJ125" s="52"/>
      <c r="BK125" s="88"/>
      <c r="BL125" s="72"/>
      <c r="BM125" s="52"/>
      <c r="BN125" s="49"/>
      <c r="BO125" s="22"/>
      <c r="BP125" s="65"/>
      <c r="BQ125"/>
      <c r="BR125"/>
      <c r="BT125" s="49"/>
      <c r="BU125" s="100"/>
      <c r="BV125" s="98"/>
      <c r="BW125" s="72"/>
      <c r="BX125" s="52"/>
      <c r="BY125" s="88"/>
      <c r="BZ125" s="72"/>
      <c r="CA125" s="52"/>
      <c r="CB125"/>
      <c r="CD125" s="61"/>
      <c r="CE125"/>
      <c r="CF125" s="49"/>
      <c r="CJ125" s="98"/>
      <c r="CK125" s="72"/>
      <c r="CL125" s="52"/>
      <c r="CM125" s="88"/>
      <c r="CN125" s="72"/>
      <c r="CO125" s="52"/>
      <c r="CP125" s="49"/>
      <c r="CR125" s="61"/>
      <c r="CS125"/>
      <c r="CT125" s="49"/>
      <c r="CX125" s="98"/>
      <c r="CY125" s="72"/>
      <c r="CZ125" s="52"/>
      <c r="DA125" s="88"/>
      <c r="DB125" s="72"/>
      <c r="DC125" s="52"/>
      <c r="DD125"/>
      <c r="DF125" s="61"/>
      <c r="DG125"/>
      <c r="DT125" s="61"/>
      <c r="DU125"/>
      <c r="EF125" s="49"/>
      <c r="EH125" s="61"/>
      <c r="EI125"/>
      <c r="EV125" s="61"/>
      <c r="EW125"/>
      <c r="FJ125" s="61"/>
      <c r="FK125"/>
      <c r="FX125" s="61"/>
      <c r="FY125"/>
      <c r="GL125" s="61"/>
      <c r="GM125"/>
      <c r="GY125" s="61"/>
      <c r="GZ125"/>
      <c r="HK125" s="61"/>
      <c r="HL125"/>
      <c r="HW125" s="61"/>
      <c r="HX125"/>
      <c r="II125" s="61"/>
      <c r="IJ125"/>
      <c r="IU125" s="61"/>
      <c r="IV125"/>
      <c r="IZ125" s="49"/>
      <c r="JC125"/>
    </row>
    <row r="126" spans="13:263" x14ac:dyDescent="0.25">
      <c r="AD126" s="49"/>
      <c r="AF126" s="98"/>
      <c r="AG126" s="72"/>
      <c r="AH126" s="52"/>
      <c r="AI126" s="88"/>
      <c r="AJ126" s="72"/>
      <c r="AK126" s="52"/>
      <c r="AL126" s="49"/>
      <c r="AN126" s="66"/>
      <c r="AO126" s="49"/>
      <c r="AP126"/>
      <c r="BB126" s="65"/>
      <c r="BC126" s="49"/>
      <c r="BH126" s="98"/>
      <c r="BI126" s="72"/>
      <c r="BJ126" s="52"/>
      <c r="BK126" s="88"/>
      <c r="BL126" s="72"/>
      <c r="BM126" s="52"/>
      <c r="BN126" s="49"/>
      <c r="BO126" s="22"/>
      <c r="BP126" s="65"/>
      <c r="BQ126"/>
      <c r="BR126"/>
      <c r="BT126" s="49"/>
      <c r="BU126" s="100"/>
      <c r="BV126" s="98"/>
      <c r="BW126" s="72"/>
      <c r="BX126" s="52"/>
      <c r="BY126" s="88"/>
      <c r="BZ126" s="72"/>
      <c r="CA126" s="52"/>
      <c r="CB126"/>
      <c r="CD126" s="61"/>
      <c r="CE126"/>
      <c r="CF126" s="49"/>
      <c r="CJ126" s="98"/>
      <c r="CK126" s="72"/>
      <c r="CL126" s="52"/>
      <c r="CM126" s="88"/>
      <c r="CN126" s="72"/>
      <c r="CO126" s="52"/>
      <c r="CP126" s="49"/>
      <c r="CR126" s="61"/>
      <c r="CS126"/>
      <c r="CT126" s="49"/>
      <c r="CX126" s="98"/>
      <c r="CY126" s="72"/>
      <c r="CZ126" s="52"/>
      <c r="DA126" s="88"/>
      <c r="DB126" s="72"/>
      <c r="DC126" s="52"/>
      <c r="DD126"/>
      <c r="DF126" s="61"/>
      <c r="DG126"/>
      <c r="DT126" s="61"/>
      <c r="DU126"/>
      <c r="EF126" s="49"/>
      <c r="EH126" s="61"/>
      <c r="EI126"/>
      <c r="EV126" s="61"/>
      <c r="EW126"/>
      <c r="FJ126" s="61"/>
      <c r="FK126"/>
      <c r="FX126" s="61"/>
      <c r="FY126"/>
      <c r="GL126" s="61"/>
      <c r="GM126"/>
      <c r="GY126" s="61"/>
      <c r="GZ126"/>
      <c r="HK126" s="61"/>
      <c r="HL126"/>
      <c r="HW126" s="61"/>
      <c r="HX126"/>
      <c r="II126" s="61"/>
      <c r="IJ126"/>
      <c r="IU126" s="61"/>
      <c r="IV126"/>
      <c r="IZ126" s="49"/>
      <c r="JC126"/>
    </row>
    <row r="127" spans="13:263" x14ac:dyDescent="0.25">
      <c r="AD127" s="49"/>
      <c r="AF127" s="98"/>
      <c r="AG127" s="72"/>
      <c r="AH127" s="52"/>
      <c r="AI127" s="88"/>
      <c r="AJ127" s="72"/>
      <c r="AK127" s="52"/>
      <c r="AL127" s="49"/>
      <c r="AN127" s="66"/>
      <c r="AO127" s="49"/>
      <c r="AP127"/>
      <c r="BB127" s="65"/>
      <c r="BC127" s="49"/>
      <c r="BH127" s="98"/>
      <c r="BI127" s="72"/>
      <c r="BJ127" s="52"/>
      <c r="BK127" s="88"/>
      <c r="BL127" s="72"/>
      <c r="BM127" s="52"/>
      <c r="BN127" s="49"/>
      <c r="BO127" s="22"/>
      <c r="BP127" s="65"/>
      <c r="BQ127"/>
      <c r="BR127"/>
      <c r="BT127" s="49"/>
      <c r="BU127" s="100"/>
      <c r="BV127" s="98"/>
      <c r="BW127" s="72"/>
      <c r="BX127" s="52"/>
      <c r="BY127" s="88"/>
      <c r="BZ127" s="72"/>
      <c r="CA127" s="52"/>
      <c r="CB127"/>
      <c r="CD127" s="61"/>
      <c r="CE127"/>
      <c r="CF127" s="49"/>
      <c r="CJ127" s="98"/>
      <c r="CK127" s="72"/>
      <c r="CL127" s="52"/>
      <c r="CM127" s="88"/>
      <c r="CN127" s="72"/>
      <c r="CO127" s="52"/>
      <c r="CP127" s="49"/>
      <c r="CR127" s="61"/>
      <c r="CS127"/>
      <c r="CT127" s="49"/>
      <c r="CX127" s="98"/>
      <c r="CY127" s="72"/>
      <c r="CZ127" s="52"/>
      <c r="DA127" s="88"/>
      <c r="DB127" s="72"/>
      <c r="DC127" s="52"/>
      <c r="DD127"/>
      <c r="DF127" s="61"/>
      <c r="DG127"/>
      <c r="DT127" s="61"/>
      <c r="DU127"/>
      <c r="EF127" s="49"/>
      <c r="EH127" s="61"/>
      <c r="EI127"/>
      <c r="EV127" s="61"/>
      <c r="EW127"/>
      <c r="FJ127" s="61"/>
      <c r="FK127"/>
      <c r="FX127" s="61"/>
      <c r="FY127"/>
      <c r="GL127" s="61"/>
      <c r="GM127"/>
      <c r="GY127" s="61"/>
      <c r="GZ127"/>
      <c r="HK127" s="61"/>
      <c r="HL127"/>
      <c r="HW127" s="61"/>
      <c r="HX127"/>
      <c r="II127" s="61"/>
      <c r="IJ127"/>
      <c r="IU127" s="61"/>
      <c r="IV127"/>
      <c r="IZ127" s="49"/>
      <c r="JC127"/>
    </row>
    <row r="128" spans="13:263" x14ac:dyDescent="0.25">
      <c r="AD128" s="49"/>
      <c r="AF128" s="98"/>
      <c r="AG128" s="72"/>
      <c r="AH128" s="52"/>
      <c r="AI128" s="88"/>
      <c r="AJ128" s="72"/>
      <c r="AK128" s="52"/>
      <c r="AL128" s="49"/>
      <c r="AN128" s="66"/>
      <c r="AO128" s="49"/>
      <c r="AP128"/>
      <c r="BB128" s="65"/>
      <c r="BC128" s="49"/>
      <c r="BH128" s="98"/>
      <c r="BI128" s="72"/>
      <c r="BJ128" s="52"/>
      <c r="BK128" s="88"/>
      <c r="BL128" s="72"/>
      <c r="BM128" s="52"/>
      <c r="BN128" s="49"/>
      <c r="BO128" s="22"/>
      <c r="BP128" s="65"/>
      <c r="BQ128"/>
      <c r="BR128"/>
      <c r="BT128" s="49"/>
      <c r="BU128" s="100"/>
      <c r="BV128" s="98"/>
      <c r="BW128" s="72"/>
      <c r="BX128" s="52"/>
      <c r="BY128" s="88"/>
      <c r="BZ128" s="72"/>
      <c r="CA128" s="52"/>
      <c r="CB128"/>
      <c r="CD128" s="61"/>
      <c r="CE128"/>
      <c r="CF128" s="49"/>
      <c r="CJ128" s="98"/>
      <c r="CK128" s="72"/>
      <c r="CL128" s="52"/>
      <c r="CM128" s="88"/>
      <c r="CN128" s="72"/>
      <c r="CO128" s="52"/>
      <c r="CP128" s="49"/>
      <c r="CR128" s="61"/>
      <c r="CS128"/>
      <c r="CT128" s="49"/>
      <c r="CX128" s="98"/>
      <c r="CY128" s="72"/>
      <c r="CZ128" s="52"/>
      <c r="DA128" s="88"/>
      <c r="DB128" s="72"/>
      <c r="DC128" s="52"/>
      <c r="DD128"/>
      <c r="DF128" s="61"/>
      <c r="DG128"/>
      <c r="DT128" s="61"/>
      <c r="DU128"/>
      <c r="EF128" s="49"/>
      <c r="EH128" s="61"/>
      <c r="EI128"/>
      <c r="EV128" s="61"/>
      <c r="EW128"/>
      <c r="FJ128" s="61"/>
      <c r="FK128"/>
      <c r="FX128" s="61"/>
      <c r="FY128"/>
      <c r="GL128" s="61"/>
      <c r="GM128"/>
      <c r="GY128" s="61"/>
      <c r="GZ128"/>
      <c r="HK128" s="61"/>
      <c r="HL128"/>
      <c r="HW128" s="61"/>
      <c r="HX128"/>
      <c r="II128" s="61"/>
      <c r="IJ128"/>
      <c r="IU128" s="61"/>
      <c r="IV128"/>
      <c r="IZ128" s="49"/>
      <c r="JC128"/>
    </row>
    <row r="129" spans="30:263" x14ac:dyDescent="0.25">
      <c r="AD129" s="49"/>
      <c r="AF129" s="98"/>
      <c r="AG129" s="72"/>
      <c r="AH129" s="52"/>
      <c r="AI129" s="88"/>
      <c r="AJ129" s="72"/>
      <c r="AK129" s="52"/>
      <c r="AL129" s="49"/>
      <c r="AN129" s="66"/>
      <c r="AO129" s="49"/>
      <c r="AP129"/>
      <c r="BB129" s="65"/>
      <c r="BC129" s="49"/>
      <c r="BH129" s="98"/>
      <c r="BI129" s="72"/>
      <c r="BJ129" s="52"/>
      <c r="BK129" s="88"/>
      <c r="BL129" s="72"/>
      <c r="BM129" s="52"/>
      <c r="BN129" s="49"/>
      <c r="BO129" s="22"/>
      <c r="BP129" s="65"/>
      <c r="BQ129"/>
      <c r="BR129"/>
      <c r="BT129" s="49"/>
      <c r="BU129" s="100"/>
      <c r="BV129" s="98"/>
      <c r="BW129" s="72"/>
      <c r="BX129" s="52"/>
      <c r="BY129" s="88"/>
      <c r="BZ129" s="72"/>
      <c r="CA129" s="52"/>
      <c r="CB129"/>
      <c r="CD129" s="61"/>
      <c r="CE129"/>
      <c r="CF129" s="49"/>
      <c r="CJ129" s="98"/>
      <c r="CK129" s="72"/>
      <c r="CL129" s="52"/>
      <c r="CM129" s="88"/>
      <c r="CN129" s="72"/>
      <c r="CO129" s="52"/>
      <c r="CP129" s="49"/>
      <c r="CR129" s="61"/>
      <c r="CS129"/>
      <c r="CT129" s="49"/>
      <c r="CX129" s="98"/>
      <c r="CY129" s="72"/>
      <c r="CZ129" s="52"/>
      <c r="DA129" s="88"/>
      <c r="DB129" s="72"/>
      <c r="DC129" s="52"/>
      <c r="DD129"/>
      <c r="DF129" s="61"/>
      <c r="DG129"/>
      <c r="DT129" s="61"/>
      <c r="DU129"/>
      <c r="EF129" s="49"/>
      <c r="EH129" s="61"/>
      <c r="EI129"/>
      <c r="EV129" s="61"/>
      <c r="EW129"/>
      <c r="FJ129" s="61"/>
      <c r="FK129"/>
      <c r="FV129" s="22"/>
      <c r="FW129" s="49"/>
      <c r="FX129" s="61"/>
      <c r="FY129"/>
      <c r="FZ129" s="49"/>
      <c r="GL129" s="61"/>
      <c r="GM129"/>
      <c r="GY129" s="61"/>
      <c r="GZ129"/>
      <c r="HK129" s="61"/>
      <c r="HL129"/>
      <c r="HW129" s="61"/>
      <c r="HX129"/>
      <c r="II129" s="61"/>
      <c r="IJ129"/>
      <c r="IU129" s="61"/>
      <c r="IV129"/>
      <c r="IZ129" s="49"/>
      <c r="JC129"/>
    </row>
    <row r="130" spans="30:263" x14ac:dyDescent="0.25">
      <c r="AD130" s="49"/>
      <c r="AF130" s="98"/>
      <c r="AG130" s="72"/>
      <c r="AH130" s="52"/>
      <c r="AI130" s="88"/>
      <c r="AJ130" s="72"/>
      <c r="AK130" s="52"/>
      <c r="AL130" s="49"/>
      <c r="AN130" s="66"/>
      <c r="AO130" s="49"/>
      <c r="AP130"/>
      <c r="BB130" s="65"/>
      <c r="BC130" s="49"/>
      <c r="BH130" s="98"/>
      <c r="BI130" s="72"/>
      <c r="BJ130" s="52"/>
      <c r="BK130" s="88"/>
      <c r="BL130" s="72"/>
      <c r="BM130" s="52"/>
      <c r="BN130" s="49"/>
      <c r="BO130" s="22"/>
      <c r="BP130" s="65"/>
      <c r="BQ130"/>
      <c r="BR130"/>
      <c r="BT130" s="49"/>
      <c r="BU130" s="100"/>
      <c r="BV130" s="98"/>
      <c r="BW130" s="72"/>
      <c r="BX130" s="52"/>
      <c r="BY130" s="88"/>
      <c r="BZ130" s="72"/>
      <c r="CA130" s="52"/>
      <c r="CB130"/>
      <c r="CD130" s="61"/>
      <c r="CE130"/>
      <c r="CF130" s="49"/>
      <c r="CJ130" s="98"/>
      <c r="CK130" s="72"/>
      <c r="CL130" s="52"/>
      <c r="CM130" s="88"/>
      <c r="CN130" s="72"/>
      <c r="CO130" s="52"/>
      <c r="CP130" s="49"/>
      <c r="CR130" s="61"/>
      <c r="CS130"/>
      <c r="CT130" s="49"/>
      <c r="CX130" s="98"/>
      <c r="CY130" s="72"/>
      <c r="CZ130" s="52"/>
      <c r="DA130" s="88"/>
      <c r="DB130" s="72"/>
      <c r="DC130" s="52"/>
      <c r="DD130"/>
      <c r="DF130" s="61"/>
      <c r="DG130"/>
      <c r="DT130" s="61"/>
      <c r="DU130"/>
      <c r="EF130" s="49"/>
      <c r="EH130" s="61"/>
      <c r="EI130"/>
      <c r="EV130" s="61"/>
      <c r="EW130"/>
      <c r="FJ130" s="61"/>
      <c r="FK130"/>
      <c r="FV130" s="22"/>
      <c r="FW130" s="49"/>
      <c r="FX130" s="61"/>
      <c r="FY130"/>
      <c r="FZ130" s="49"/>
      <c r="GL130" s="61"/>
      <c r="GM130"/>
      <c r="GY130" s="61"/>
      <c r="GZ130"/>
      <c r="HK130" s="61"/>
      <c r="HL130"/>
      <c r="HW130" s="61"/>
      <c r="HX130"/>
      <c r="II130" s="61"/>
      <c r="IJ130"/>
      <c r="IU130" s="61"/>
      <c r="IV130"/>
      <c r="IZ130" s="49"/>
      <c r="JC130"/>
    </row>
    <row r="131" spans="30:263" x14ac:dyDescent="0.25">
      <c r="AD131" s="49"/>
      <c r="AF131" s="98"/>
      <c r="AG131" s="72"/>
      <c r="AH131" s="52"/>
      <c r="AI131" s="88"/>
      <c r="AJ131" s="72"/>
      <c r="AK131" s="52"/>
      <c r="AL131" s="49"/>
      <c r="AN131" s="66"/>
      <c r="AO131" s="49"/>
      <c r="AP131"/>
      <c r="BB131" s="65"/>
      <c r="BC131" s="49"/>
      <c r="BH131" s="98"/>
      <c r="BI131" s="72"/>
      <c r="BJ131" s="52"/>
      <c r="BK131" s="88"/>
      <c r="BL131" s="72"/>
      <c r="BM131" s="52"/>
      <c r="BN131" s="49"/>
      <c r="BO131" s="22"/>
      <c r="BP131" s="65"/>
      <c r="BQ131"/>
      <c r="BR131"/>
      <c r="BT131" s="49"/>
      <c r="BU131" s="100"/>
      <c r="BV131" s="98"/>
      <c r="BW131" s="72"/>
      <c r="BX131" s="52"/>
      <c r="BY131" s="88"/>
      <c r="BZ131" s="72"/>
      <c r="CA131" s="52"/>
      <c r="CB131"/>
      <c r="CD131" s="61"/>
      <c r="CE131"/>
      <c r="CF131" s="49"/>
      <c r="CJ131" s="98"/>
      <c r="CK131" s="72"/>
      <c r="CL131" s="52"/>
      <c r="CM131" s="88"/>
      <c r="CN131" s="72"/>
      <c r="CO131" s="52"/>
      <c r="CP131" s="49"/>
      <c r="CR131" s="61"/>
      <c r="CS131"/>
      <c r="CT131" s="49"/>
      <c r="CX131" s="98"/>
      <c r="CY131" s="72"/>
      <c r="CZ131" s="52"/>
      <c r="DA131" s="88"/>
      <c r="DB131" s="72"/>
      <c r="DC131" s="52"/>
      <c r="DD131"/>
      <c r="DF131" s="61"/>
      <c r="DG131"/>
      <c r="DT131" s="61"/>
      <c r="DU131"/>
      <c r="EF131" s="49"/>
      <c r="EH131" s="61"/>
      <c r="EI131"/>
      <c r="EV131" s="61"/>
      <c r="EW131"/>
      <c r="FJ131" s="61"/>
      <c r="FK131"/>
      <c r="FV131" s="22"/>
      <c r="FW131" s="49"/>
      <c r="FX131" s="61"/>
      <c r="FY131"/>
      <c r="FZ131" s="49"/>
      <c r="GL131" s="61"/>
      <c r="GM131"/>
      <c r="GY131" s="61"/>
      <c r="GZ131"/>
      <c r="HK131" s="61"/>
      <c r="HL131"/>
      <c r="HW131" s="61"/>
      <c r="HX131"/>
      <c r="II131" s="61"/>
      <c r="IJ131"/>
      <c r="IU131" s="61"/>
      <c r="IV131"/>
      <c r="IZ131" s="49"/>
      <c r="JC131"/>
    </row>
    <row r="132" spans="30:263" x14ac:dyDescent="0.25">
      <c r="AD132" s="49"/>
      <c r="AF132" s="98"/>
      <c r="AG132" s="72"/>
      <c r="AH132" s="52"/>
      <c r="AI132" s="88"/>
      <c r="AJ132" s="72"/>
      <c r="AK132" s="52"/>
      <c r="AL132" s="49"/>
      <c r="AN132" s="66"/>
      <c r="AO132" s="49"/>
      <c r="AP132"/>
      <c r="BB132" s="65"/>
      <c r="BC132" s="49"/>
      <c r="BH132" s="98"/>
      <c r="BI132" s="72"/>
      <c r="BJ132" s="52"/>
      <c r="BK132" s="88"/>
      <c r="BL132" s="72"/>
      <c r="BM132" s="52"/>
      <c r="BN132" s="49"/>
      <c r="BO132" s="22"/>
      <c r="BP132" s="65"/>
      <c r="BQ132"/>
      <c r="BR132"/>
      <c r="BT132" s="49"/>
      <c r="BU132" s="100"/>
      <c r="BV132" s="98"/>
      <c r="BW132" s="72"/>
      <c r="BX132" s="52"/>
      <c r="BY132" s="88"/>
      <c r="BZ132" s="72"/>
      <c r="CA132" s="52"/>
      <c r="CB132"/>
      <c r="CD132" s="61"/>
      <c r="CE132"/>
      <c r="CF132" s="49"/>
      <c r="CJ132" s="98"/>
      <c r="CK132" s="72"/>
      <c r="CL132" s="52"/>
      <c r="CM132" s="88"/>
      <c r="CN132" s="72"/>
      <c r="CO132" s="52"/>
      <c r="CP132" s="49"/>
      <c r="CR132" s="61"/>
      <c r="CS132"/>
      <c r="CT132" s="49"/>
      <c r="CX132" s="98"/>
      <c r="CY132" s="72"/>
      <c r="CZ132" s="52"/>
      <c r="DA132" s="88"/>
      <c r="DB132" s="72"/>
      <c r="DC132" s="52"/>
      <c r="DD132"/>
      <c r="DF132" s="61"/>
      <c r="DG132"/>
      <c r="DT132" s="61"/>
      <c r="DU132"/>
      <c r="EF132" s="49"/>
      <c r="EH132" s="61"/>
      <c r="EI132"/>
      <c r="EV132" s="61"/>
      <c r="EW132"/>
      <c r="FJ132" s="61"/>
      <c r="FK132"/>
      <c r="FV132" s="22"/>
      <c r="FW132" s="49"/>
      <c r="FX132" s="61"/>
      <c r="FY132"/>
      <c r="FZ132" s="49"/>
      <c r="GL132" s="61"/>
      <c r="GM132"/>
      <c r="GY132" s="61"/>
      <c r="GZ132"/>
      <c r="HK132" s="61"/>
      <c r="HL132"/>
      <c r="HW132" s="61"/>
      <c r="HX132"/>
      <c r="II132" s="61"/>
      <c r="IJ132"/>
      <c r="IU132" s="61"/>
      <c r="IV132"/>
      <c r="IZ132" s="49"/>
      <c r="JC132"/>
    </row>
    <row r="133" spans="30:263" x14ac:dyDescent="0.25">
      <c r="AD133" s="49"/>
      <c r="AF133" s="98"/>
      <c r="AG133" s="72"/>
      <c r="AH133" s="52"/>
      <c r="AI133" s="88"/>
      <c r="AJ133" s="72"/>
      <c r="AK133" s="52"/>
      <c r="AL133" s="49"/>
      <c r="AN133" s="66"/>
      <c r="AO133" s="49"/>
      <c r="AP133"/>
      <c r="BB133" s="65"/>
      <c r="BC133" s="49"/>
      <c r="BH133" s="98"/>
      <c r="BI133" s="72"/>
      <c r="BJ133" s="52"/>
      <c r="BK133" s="88"/>
      <c r="BL133" s="72"/>
      <c r="BM133" s="52"/>
      <c r="BN133" s="49"/>
      <c r="BO133" s="22"/>
      <c r="BP133" s="65"/>
      <c r="BQ133"/>
      <c r="BR133"/>
      <c r="BT133" s="49"/>
      <c r="BU133" s="100"/>
      <c r="BV133" s="98"/>
      <c r="BW133" s="72"/>
      <c r="BX133" s="52"/>
      <c r="BY133" s="88"/>
      <c r="BZ133" s="72"/>
      <c r="CA133" s="52"/>
      <c r="CB133"/>
      <c r="CD133" s="61"/>
      <c r="CE133"/>
      <c r="CF133" s="49"/>
      <c r="CJ133" s="98"/>
      <c r="CK133" s="72"/>
      <c r="CL133" s="52"/>
      <c r="CM133" s="88"/>
      <c r="CN133" s="72"/>
      <c r="CO133" s="52"/>
      <c r="CP133" s="49"/>
      <c r="CR133" s="61"/>
      <c r="CS133"/>
      <c r="CT133" s="49"/>
      <c r="CX133" s="98"/>
      <c r="CY133" s="72"/>
      <c r="CZ133" s="52"/>
      <c r="DA133" s="88"/>
      <c r="DB133" s="72"/>
      <c r="DC133" s="52"/>
      <c r="DD133"/>
      <c r="DF133" s="61"/>
      <c r="DG133"/>
      <c r="DT133" s="61"/>
      <c r="DU133"/>
      <c r="EF133" s="49"/>
      <c r="EH133" s="61"/>
      <c r="EI133"/>
      <c r="EV133" s="61"/>
      <c r="EW133"/>
      <c r="FJ133" s="61"/>
      <c r="FK133"/>
      <c r="FV133" s="22"/>
      <c r="FW133" s="49"/>
      <c r="FX133" s="61"/>
      <c r="FY133"/>
      <c r="FZ133" s="49"/>
      <c r="GL133" s="61"/>
      <c r="GM133"/>
      <c r="GY133" s="61"/>
      <c r="GZ133"/>
      <c r="HK133" s="61"/>
      <c r="HL133"/>
      <c r="HW133" s="61"/>
      <c r="HX133"/>
      <c r="II133" s="61"/>
      <c r="IJ133"/>
      <c r="IU133" s="61"/>
      <c r="IV133"/>
      <c r="IZ133" s="49"/>
      <c r="JC133"/>
    </row>
    <row r="134" spans="30:263" x14ac:dyDescent="0.25">
      <c r="AD134" s="49"/>
      <c r="AF134" s="98"/>
      <c r="AG134" s="72"/>
      <c r="AH134" s="52"/>
      <c r="AI134" s="88"/>
      <c r="AJ134" s="72"/>
      <c r="AK134" s="52"/>
      <c r="AL134" s="49"/>
      <c r="AN134" s="66"/>
      <c r="AO134" s="49"/>
      <c r="AP134"/>
      <c r="BB134" s="65"/>
      <c r="BC134" s="49"/>
      <c r="BH134" s="98"/>
      <c r="BI134" s="72"/>
      <c r="BJ134" s="52"/>
      <c r="BK134" s="88"/>
      <c r="BL134" s="72"/>
      <c r="BM134" s="52"/>
      <c r="BN134" s="49"/>
      <c r="BO134" s="22"/>
      <c r="BP134" s="65"/>
      <c r="BQ134"/>
      <c r="BR134"/>
      <c r="BT134" s="49"/>
      <c r="BU134" s="100"/>
      <c r="BV134" s="98"/>
      <c r="BW134" s="72"/>
      <c r="BX134" s="52"/>
      <c r="BY134" s="88"/>
      <c r="BZ134" s="72"/>
      <c r="CA134" s="52"/>
      <c r="CB134"/>
      <c r="CD134" s="61"/>
      <c r="CE134"/>
      <c r="CF134" s="49"/>
      <c r="CJ134" s="98"/>
      <c r="CK134" s="72"/>
      <c r="CL134" s="52"/>
      <c r="CM134" s="88"/>
      <c r="CN134" s="72"/>
      <c r="CO134" s="52"/>
      <c r="CP134" s="49"/>
      <c r="CR134" s="61"/>
      <c r="CS134"/>
      <c r="CT134" s="49"/>
      <c r="CX134" s="98"/>
      <c r="CY134" s="72"/>
      <c r="CZ134" s="52"/>
      <c r="DA134" s="88"/>
      <c r="DB134" s="72"/>
      <c r="DC134" s="52"/>
      <c r="DD134"/>
      <c r="DF134" s="61"/>
      <c r="DG134"/>
      <c r="DT134" s="61"/>
      <c r="DU134"/>
      <c r="EF134" s="49"/>
      <c r="EH134" s="61"/>
      <c r="EI134"/>
      <c r="EV134" s="61"/>
      <c r="EW134"/>
      <c r="FJ134" s="61"/>
      <c r="FK134"/>
      <c r="FV134" s="22"/>
      <c r="FW134" s="49"/>
      <c r="FX134" s="61"/>
      <c r="FY134"/>
      <c r="FZ134" s="49"/>
      <c r="GL134" s="61"/>
      <c r="GM134"/>
      <c r="GY134" s="61"/>
      <c r="GZ134"/>
      <c r="HK134" s="61"/>
      <c r="HL134"/>
      <c r="HW134" s="61"/>
      <c r="HX134"/>
      <c r="II134" s="61"/>
      <c r="IJ134"/>
      <c r="IU134" s="61"/>
      <c r="IV134"/>
      <c r="IZ134" s="49"/>
      <c r="JC134"/>
    </row>
    <row r="135" spans="30:263" x14ac:dyDescent="0.25">
      <c r="AD135" s="49"/>
      <c r="AF135" s="98"/>
      <c r="AG135" s="72"/>
      <c r="AH135" s="52"/>
      <c r="AI135" s="88"/>
      <c r="AJ135" s="72"/>
      <c r="AK135" s="52"/>
      <c r="AL135" s="49"/>
      <c r="AN135" s="66"/>
      <c r="AO135" s="49"/>
      <c r="AP135"/>
      <c r="BB135" s="65"/>
      <c r="BC135" s="49"/>
      <c r="BH135" s="98"/>
      <c r="BI135" s="72"/>
      <c r="BJ135" s="52"/>
      <c r="BK135" s="88"/>
      <c r="BL135" s="72"/>
      <c r="BM135" s="52"/>
      <c r="BN135" s="49"/>
      <c r="BO135" s="22"/>
      <c r="BP135" s="65"/>
      <c r="BQ135"/>
      <c r="BR135"/>
      <c r="BT135" s="49"/>
      <c r="BU135" s="100"/>
      <c r="BV135" s="98"/>
      <c r="BW135" s="72"/>
      <c r="BX135" s="52"/>
      <c r="BY135" s="88"/>
      <c r="BZ135" s="72"/>
      <c r="CA135" s="52"/>
      <c r="CB135"/>
      <c r="CD135" s="61"/>
      <c r="CE135"/>
      <c r="CF135" s="49"/>
      <c r="CJ135" s="98"/>
      <c r="CK135" s="72"/>
      <c r="CL135" s="52"/>
      <c r="CM135" s="88"/>
      <c r="CN135" s="72"/>
      <c r="CO135" s="52"/>
      <c r="CP135" s="49"/>
      <c r="CR135" s="61"/>
      <c r="CS135"/>
      <c r="CT135" s="49"/>
      <c r="CX135" s="98"/>
      <c r="CY135" s="72"/>
      <c r="CZ135" s="52"/>
      <c r="DA135" s="88"/>
      <c r="DB135" s="72"/>
      <c r="DC135" s="52"/>
      <c r="DD135"/>
      <c r="DF135" s="61"/>
      <c r="DG135"/>
      <c r="DT135" s="61"/>
      <c r="DU135"/>
      <c r="EF135" s="49"/>
      <c r="EH135" s="61"/>
      <c r="EI135"/>
      <c r="EV135" s="61"/>
      <c r="EW135"/>
      <c r="FJ135" s="61"/>
      <c r="FK135"/>
      <c r="FV135" s="22"/>
      <c r="FW135" s="49"/>
      <c r="FX135" s="61"/>
      <c r="FY135"/>
      <c r="FZ135" s="49"/>
      <c r="GL135" s="61"/>
      <c r="GM135"/>
      <c r="GY135" s="61"/>
      <c r="GZ135"/>
      <c r="HK135" s="61"/>
      <c r="HL135"/>
      <c r="HW135" s="61"/>
      <c r="HX135"/>
      <c r="II135" s="61"/>
      <c r="IJ135"/>
      <c r="IU135" s="61"/>
      <c r="IV135"/>
      <c r="IZ135" s="49"/>
      <c r="JC135"/>
    </row>
    <row r="136" spans="30:263" x14ac:dyDescent="0.25">
      <c r="AD136" s="49"/>
      <c r="AF136" s="98"/>
      <c r="AG136" s="72"/>
      <c r="AH136" s="52"/>
      <c r="AI136" s="88"/>
      <c r="AJ136" s="72"/>
      <c r="AK136" s="52"/>
      <c r="AL136" s="49"/>
      <c r="AN136" s="66"/>
      <c r="AO136" s="49"/>
      <c r="AP136"/>
      <c r="BB136" s="65"/>
      <c r="BC136" s="49"/>
      <c r="BH136" s="98"/>
      <c r="BI136" s="72"/>
      <c r="BJ136" s="52"/>
      <c r="BK136" s="88"/>
      <c r="BL136" s="72"/>
      <c r="BM136" s="52"/>
      <c r="BN136" s="49"/>
      <c r="BO136" s="22"/>
      <c r="BP136" s="65"/>
      <c r="BQ136"/>
      <c r="BR136"/>
      <c r="BT136" s="49"/>
      <c r="BU136" s="100"/>
      <c r="BV136" s="98"/>
      <c r="BW136" s="72"/>
      <c r="BX136" s="52"/>
      <c r="BY136" s="88"/>
      <c r="BZ136" s="72"/>
      <c r="CA136" s="52"/>
      <c r="CB136"/>
      <c r="CD136" s="61"/>
      <c r="CE136"/>
      <c r="CF136" s="49"/>
      <c r="CJ136" s="98"/>
      <c r="CK136" s="72"/>
      <c r="CL136" s="52"/>
      <c r="CM136" s="88"/>
      <c r="CN136" s="72"/>
      <c r="CO136" s="52"/>
      <c r="CP136" s="49"/>
      <c r="CR136" s="61"/>
      <c r="CS136"/>
      <c r="CT136" s="49"/>
      <c r="CX136" s="98"/>
      <c r="CY136" s="72"/>
      <c r="CZ136" s="52"/>
      <c r="DA136" s="88"/>
      <c r="DB136" s="72"/>
      <c r="DC136" s="52"/>
      <c r="DD136"/>
      <c r="DF136" s="61"/>
      <c r="DG136"/>
      <c r="DT136" s="61"/>
      <c r="DU136"/>
      <c r="EF136" s="49"/>
      <c r="EH136" s="61"/>
      <c r="EI136"/>
      <c r="EV136" s="61"/>
      <c r="EW136"/>
      <c r="FJ136" s="61"/>
      <c r="FK136"/>
      <c r="FV136" s="22"/>
      <c r="FW136" s="49"/>
      <c r="FX136" s="61"/>
      <c r="FY136"/>
      <c r="FZ136" s="49"/>
      <c r="GL136" s="61"/>
      <c r="GM136"/>
      <c r="GY136" s="61"/>
      <c r="GZ136"/>
      <c r="HK136" s="61"/>
      <c r="HL136"/>
      <c r="HW136" s="61"/>
      <c r="HX136"/>
      <c r="II136" s="61"/>
      <c r="IJ136"/>
      <c r="IU136" s="61"/>
      <c r="IV136"/>
      <c r="IZ136" s="49"/>
      <c r="JC136"/>
    </row>
    <row r="137" spans="30:263" x14ac:dyDescent="0.25">
      <c r="AD137" s="49"/>
      <c r="AF137" s="98"/>
      <c r="AG137" s="72"/>
      <c r="AH137" s="52"/>
      <c r="AI137" s="88"/>
      <c r="AJ137" s="72"/>
      <c r="AK137" s="52"/>
      <c r="AL137" s="49"/>
      <c r="AN137" s="66"/>
      <c r="AO137" s="49"/>
      <c r="AP137"/>
      <c r="BB137" s="65"/>
      <c r="BC137" s="49"/>
      <c r="BH137" s="98"/>
      <c r="BI137" s="72"/>
      <c r="BJ137" s="52"/>
      <c r="BK137" s="88"/>
      <c r="BL137" s="72"/>
      <c r="BM137" s="52"/>
      <c r="BN137" s="49"/>
      <c r="BO137" s="22"/>
      <c r="BP137" s="65"/>
      <c r="BQ137"/>
      <c r="BR137"/>
      <c r="BT137" s="49"/>
      <c r="BU137" s="100"/>
      <c r="BV137" s="98"/>
      <c r="BW137" s="72"/>
      <c r="BX137" s="52"/>
      <c r="BY137" s="88"/>
      <c r="BZ137" s="72"/>
      <c r="CA137" s="52"/>
      <c r="CB137"/>
      <c r="CD137" s="61"/>
      <c r="CE137"/>
      <c r="CF137" s="49"/>
      <c r="CJ137" s="98"/>
      <c r="CK137" s="72"/>
      <c r="CL137" s="52"/>
      <c r="CM137" s="88"/>
      <c r="CN137" s="72"/>
      <c r="CO137" s="52"/>
      <c r="CP137" s="49"/>
      <c r="CR137" s="61"/>
      <c r="CS137"/>
      <c r="CT137" s="49"/>
      <c r="CX137" s="98"/>
      <c r="CY137" s="72"/>
      <c r="CZ137" s="52"/>
      <c r="DA137" s="88"/>
      <c r="DB137" s="72"/>
      <c r="DC137" s="52"/>
      <c r="DD137"/>
      <c r="DF137" s="61"/>
      <c r="DG137"/>
      <c r="DT137" s="61"/>
      <c r="DU137"/>
      <c r="EF137" s="49"/>
      <c r="EH137" s="61"/>
      <c r="EI137"/>
      <c r="EV137" s="61"/>
      <c r="EW137"/>
      <c r="FJ137" s="61"/>
      <c r="FK137"/>
      <c r="FV137" s="22"/>
      <c r="FW137" s="49"/>
      <c r="FX137" s="61"/>
      <c r="FY137"/>
      <c r="FZ137" s="49"/>
      <c r="GL137" s="61"/>
      <c r="GM137"/>
      <c r="GY137" s="61"/>
      <c r="GZ137"/>
      <c r="HK137" s="61"/>
      <c r="HL137"/>
      <c r="HW137" s="61"/>
      <c r="HX137"/>
      <c r="II137" s="61"/>
      <c r="IJ137"/>
      <c r="IU137" s="61"/>
      <c r="IV137"/>
      <c r="IZ137" s="49"/>
      <c r="JC137"/>
    </row>
    <row r="138" spans="30:263" x14ac:dyDescent="0.25">
      <c r="AD138" s="49"/>
      <c r="AF138" s="98"/>
      <c r="AG138" s="72"/>
      <c r="AH138" s="52"/>
      <c r="AI138" s="88"/>
      <c r="AJ138" s="72"/>
      <c r="AK138" s="52"/>
      <c r="AL138" s="49"/>
      <c r="AN138" s="66"/>
      <c r="AO138" s="49"/>
      <c r="AP138"/>
      <c r="BB138" s="65"/>
      <c r="BC138" s="49"/>
      <c r="BH138" s="98"/>
      <c r="BI138" s="72"/>
      <c r="BJ138" s="52"/>
      <c r="BK138" s="88"/>
      <c r="BL138" s="72"/>
      <c r="BM138" s="52"/>
      <c r="BN138" s="49"/>
      <c r="BO138" s="22"/>
      <c r="BP138" s="65"/>
      <c r="BQ138"/>
      <c r="BR138"/>
      <c r="BT138" s="49"/>
      <c r="BU138" s="100"/>
      <c r="BV138" s="98"/>
      <c r="BW138" s="72"/>
      <c r="BX138" s="52"/>
      <c r="BY138" s="88"/>
      <c r="BZ138" s="72"/>
      <c r="CA138" s="52"/>
      <c r="CB138"/>
      <c r="CD138" s="61"/>
      <c r="CE138"/>
      <c r="CF138" s="49"/>
      <c r="CJ138" s="98"/>
      <c r="CK138" s="72"/>
      <c r="CL138" s="52"/>
      <c r="CM138" s="88"/>
      <c r="CN138" s="72"/>
      <c r="CO138" s="52"/>
      <c r="CP138" s="49"/>
      <c r="CR138" s="61"/>
      <c r="CS138"/>
      <c r="CT138" s="49"/>
      <c r="CX138" s="98"/>
      <c r="CY138" s="72"/>
      <c r="CZ138" s="52"/>
      <c r="DA138" s="88"/>
      <c r="DB138" s="72"/>
      <c r="DC138" s="52"/>
      <c r="DD138"/>
      <c r="DF138" s="61"/>
      <c r="DG138"/>
      <c r="DT138" s="61"/>
      <c r="DU138"/>
      <c r="EF138" s="49"/>
      <c r="EH138" s="61"/>
      <c r="EI138"/>
      <c r="EV138" s="61"/>
      <c r="EW138"/>
      <c r="FJ138" s="61"/>
      <c r="FK138"/>
      <c r="FV138" s="22"/>
      <c r="FW138" s="49"/>
      <c r="FX138" s="61"/>
      <c r="FY138"/>
      <c r="FZ138" s="49"/>
      <c r="GL138" s="61"/>
      <c r="GM138"/>
      <c r="GY138" s="61"/>
      <c r="GZ138"/>
      <c r="HK138" s="61"/>
      <c r="HL138"/>
      <c r="HW138" s="61"/>
      <c r="HX138"/>
      <c r="II138" s="61"/>
      <c r="IJ138"/>
      <c r="IU138" s="61"/>
      <c r="IV138"/>
      <c r="IZ138" s="49"/>
      <c r="JC138"/>
    </row>
    <row r="139" spans="30:263" x14ac:dyDescent="0.25">
      <c r="AD139" s="49"/>
      <c r="AF139" s="98"/>
      <c r="AG139" s="72"/>
      <c r="AH139" s="52"/>
      <c r="AI139" s="88"/>
      <c r="AJ139" s="72"/>
      <c r="AK139" s="52"/>
      <c r="AL139" s="49"/>
      <c r="AN139" s="66"/>
      <c r="AO139" s="49"/>
      <c r="AP139"/>
      <c r="BB139" s="65"/>
      <c r="BC139" s="49"/>
      <c r="BH139" s="98"/>
      <c r="BI139" s="72"/>
      <c r="BJ139" s="52"/>
      <c r="BK139" s="88"/>
      <c r="BL139" s="72"/>
      <c r="BM139" s="52"/>
      <c r="BN139" s="49"/>
      <c r="BO139" s="22"/>
      <c r="BP139" s="65"/>
      <c r="BQ139"/>
      <c r="BR139"/>
      <c r="BT139" s="49"/>
      <c r="BU139" s="100"/>
      <c r="BV139" s="98"/>
      <c r="BW139" s="72"/>
      <c r="BX139" s="52"/>
      <c r="BY139" s="88"/>
      <c r="BZ139" s="72"/>
      <c r="CA139" s="52"/>
      <c r="CB139"/>
      <c r="CD139" s="61"/>
      <c r="CE139"/>
      <c r="CF139" s="49"/>
      <c r="CJ139" s="98"/>
      <c r="CK139" s="72"/>
      <c r="CL139" s="52"/>
      <c r="CM139" s="88"/>
      <c r="CN139" s="72"/>
      <c r="CO139" s="52"/>
      <c r="CP139" s="49"/>
      <c r="CR139" s="61"/>
      <c r="CS139"/>
      <c r="CT139" s="49"/>
      <c r="CX139" s="98"/>
      <c r="CY139" s="72"/>
      <c r="CZ139" s="52"/>
      <c r="DA139" s="88"/>
      <c r="DB139" s="72"/>
      <c r="DC139" s="52"/>
      <c r="DD139"/>
      <c r="DF139" s="61"/>
      <c r="DG139"/>
      <c r="DT139" s="61"/>
      <c r="DU139"/>
      <c r="EF139" s="49"/>
      <c r="EH139" s="61"/>
      <c r="EI139"/>
      <c r="EV139" s="61"/>
      <c r="EW139"/>
      <c r="FJ139" s="61"/>
      <c r="FK139"/>
      <c r="FV139" s="22"/>
      <c r="FW139" s="49"/>
      <c r="FX139" s="61"/>
      <c r="FY139"/>
      <c r="FZ139" s="49"/>
      <c r="GL139" s="61"/>
      <c r="GM139"/>
      <c r="GY139" s="61"/>
      <c r="GZ139"/>
      <c r="HK139" s="61"/>
      <c r="HL139"/>
      <c r="HW139" s="61"/>
      <c r="HX139"/>
      <c r="II139" s="61"/>
      <c r="IJ139"/>
      <c r="IU139" s="61"/>
      <c r="IV139"/>
      <c r="IZ139" s="49"/>
      <c r="JC139"/>
    </row>
    <row r="140" spans="30:263" x14ac:dyDescent="0.25">
      <c r="AD140" s="49"/>
      <c r="AF140" s="98"/>
      <c r="AG140" s="72"/>
      <c r="AH140" s="52"/>
      <c r="AI140" s="88"/>
      <c r="AJ140" s="72"/>
      <c r="AK140" s="52"/>
      <c r="AL140" s="49"/>
      <c r="AN140" s="66"/>
      <c r="AO140" s="49"/>
      <c r="AP140"/>
      <c r="BB140" s="65"/>
      <c r="BC140" s="49"/>
      <c r="BH140" s="98"/>
      <c r="BI140" s="72"/>
      <c r="BJ140" s="52"/>
      <c r="BK140" s="88"/>
      <c r="BL140" s="72"/>
      <c r="BM140" s="52"/>
      <c r="BN140" s="49"/>
      <c r="BO140" s="22"/>
      <c r="BP140" s="65"/>
      <c r="BQ140"/>
      <c r="BR140"/>
      <c r="BT140" s="49"/>
      <c r="BU140" s="100"/>
      <c r="BV140" s="98"/>
      <c r="BW140" s="72"/>
      <c r="BX140" s="52"/>
      <c r="BY140" s="88"/>
      <c r="BZ140" s="72"/>
      <c r="CA140" s="52"/>
      <c r="CB140"/>
      <c r="CD140" s="61"/>
      <c r="CE140"/>
      <c r="CF140" s="49"/>
      <c r="CJ140" s="98"/>
      <c r="CK140" s="72"/>
      <c r="CL140" s="52"/>
      <c r="CM140" s="88"/>
      <c r="CN140" s="72"/>
      <c r="CO140" s="52"/>
      <c r="CP140" s="49"/>
      <c r="CR140" s="61"/>
      <c r="CS140"/>
      <c r="CT140" s="49"/>
      <c r="CX140" s="98"/>
      <c r="CY140" s="72"/>
      <c r="CZ140" s="52"/>
      <c r="DA140" s="88"/>
      <c r="DB140" s="72"/>
      <c r="DC140" s="52"/>
      <c r="DD140"/>
      <c r="DF140" s="61"/>
      <c r="DG140"/>
      <c r="DT140" s="61"/>
      <c r="DU140"/>
      <c r="EF140" s="49"/>
      <c r="EH140" s="61"/>
      <c r="EI140"/>
      <c r="EV140" s="61"/>
      <c r="EW140"/>
      <c r="FJ140" s="61"/>
      <c r="FK140"/>
      <c r="FV140" s="22"/>
      <c r="FW140" s="49"/>
      <c r="FX140" s="61"/>
      <c r="FY140"/>
      <c r="FZ140" s="49"/>
      <c r="GL140" s="61"/>
      <c r="GM140"/>
      <c r="GY140" s="61"/>
      <c r="GZ140"/>
      <c r="HK140" s="61"/>
      <c r="HL140"/>
      <c r="HW140" s="61"/>
      <c r="HX140"/>
      <c r="II140" s="61"/>
      <c r="IJ140"/>
      <c r="IU140" s="61"/>
      <c r="IV140"/>
      <c r="IZ140" s="49"/>
      <c r="JC140"/>
    </row>
    <row r="141" spans="30:263" x14ac:dyDescent="0.25">
      <c r="AD141" s="49"/>
      <c r="AF141" s="98"/>
      <c r="AG141" s="72"/>
      <c r="AH141" s="52"/>
      <c r="AI141" s="88"/>
      <c r="AJ141" s="72"/>
      <c r="AK141" s="52"/>
      <c r="AL141" s="49"/>
      <c r="AN141" s="66"/>
      <c r="AO141" s="49"/>
      <c r="AP141"/>
      <c r="BB141" s="65"/>
      <c r="BC141" s="49"/>
      <c r="BH141" s="98"/>
      <c r="BI141" s="72"/>
      <c r="BJ141" s="52"/>
      <c r="BK141" s="88"/>
      <c r="BL141" s="72"/>
      <c r="BM141" s="52"/>
      <c r="BN141" s="49"/>
      <c r="BO141" s="22"/>
      <c r="BP141" s="65"/>
      <c r="BQ141"/>
      <c r="BR141"/>
      <c r="BT141" s="49"/>
      <c r="BU141" s="100"/>
      <c r="BV141" s="98"/>
      <c r="BW141" s="72"/>
      <c r="BX141" s="52"/>
      <c r="BY141" s="88"/>
      <c r="BZ141" s="72"/>
      <c r="CA141" s="52"/>
      <c r="CB141"/>
      <c r="CD141" s="61"/>
      <c r="CE141"/>
      <c r="CF141" s="49"/>
      <c r="CJ141" s="98"/>
      <c r="CK141" s="72"/>
      <c r="CL141" s="52"/>
      <c r="CM141" s="88"/>
      <c r="CN141" s="72"/>
      <c r="CO141" s="52"/>
      <c r="CP141" s="49"/>
      <c r="CR141" s="61"/>
      <c r="CS141"/>
      <c r="CT141" s="49"/>
      <c r="CX141" s="98"/>
      <c r="CY141" s="72"/>
      <c r="CZ141" s="52"/>
      <c r="DA141" s="88"/>
      <c r="DB141" s="72"/>
      <c r="DC141" s="52"/>
      <c r="DD141"/>
      <c r="DF141" s="61"/>
      <c r="DG141"/>
      <c r="DT141" s="61"/>
      <c r="DU141"/>
      <c r="EF141" s="49"/>
      <c r="EH141" s="61"/>
      <c r="EI141"/>
      <c r="EV141" s="61"/>
      <c r="EW141"/>
      <c r="FJ141" s="61"/>
      <c r="FK141"/>
      <c r="FV141" s="22"/>
      <c r="FW141" s="49"/>
      <c r="FX141" s="61"/>
      <c r="FY141"/>
      <c r="FZ141" s="49"/>
      <c r="GL141" s="61"/>
      <c r="GM141"/>
      <c r="GY141" s="61"/>
      <c r="GZ141"/>
      <c r="HK141" s="61"/>
      <c r="HL141"/>
      <c r="HW141" s="61"/>
      <c r="HX141"/>
      <c r="II141" s="61"/>
      <c r="IJ141"/>
      <c r="IU141" s="61"/>
      <c r="IV141"/>
      <c r="IZ141" s="49"/>
      <c r="JC141"/>
    </row>
    <row r="142" spans="30:263" x14ac:dyDescent="0.25">
      <c r="AD142" s="49"/>
      <c r="AF142" s="98"/>
      <c r="AG142" s="72"/>
      <c r="AH142" s="52"/>
      <c r="AI142" s="88"/>
      <c r="AJ142" s="72"/>
      <c r="AK142" s="52"/>
      <c r="AL142" s="49"/>
      <c r="AN142" s="66"/>
      <c r="AO142" s="49"/>
      <c r="AP142"/>
      <c r="BB142" s="65"/>
      <c r="BC142" s="49"/>
      <c r="BH142" s="98"/>
      <c r="BI142" s="72"/>
      <c r="BJ142" s="52"/>
      <c r="BK142" s="88"/>
      <c r="BL142" s="72"/>
      <c r="BM142" s="52"/>
      <c r="BN142" s="49"/>
      <c r="BO142" s="22"/>
      <c r="BP142" s="65"/>
      <c r="BQ142"/>
      <c r="BR142"/>
      <c r="BT142" s="49"/>
      <c r="BU142" s="100"/>
      <c r="BV142" s="98"/>
      <c r="BW142" s="72"/>
      <c r="BX142" s="52"/>
      <c r="BY142" s="88"/>
      <c r="BZ142" s="72"/>
      <c r="CA142" s="52"/>
      <c r="CB142"/>
      <c r="CD142" s="61"/>
      <c r="CE142"/>
      <c r="CF142" s="49"/>
      <c r="CJ142" s="98"/>
      <c r="CK142" s="72"/>
      <c r="CL142" s="52"/>
      <c r="CM142" s="88"/>
      <c r="CN142" s="72"/>
      <c r="CO142" s="52"/>
      <c r="CP142" s="49"/>
      <c r="CR142" s="61"/>
      <c r="CS142"/>
      <c r="CT142" s="49"/>
      <c r="CX142" s="98"/>
      <c r="CY142" s="72"/>
      <c r="CZ142" s="52"/>
      <c r="DA142" s="88"/>
      <c r="DB142" s="72"/>
      <c r="DC142" s="52"/>
      <c r="DD142"/>
      <c r="DF142" s="61"/>
      <c r="DG142"/>
      <c r="DT142" s="61"/>
      <c r="DU142"/>
      <c r="EF142" s="49"/>
      <c r="EH142" s="61"/>
      <c r="EI142"/>
      <c r="EV142" s="61"/>
      <c r="EW142"/>
      <c r="FJ142" s="61"/>
      <c r="FK142"/>
      <c r="FV142" s="22"/>
      <c r="FW142" s="49"/>
      <c r="FX142" s="61"/>
      <c r="FY142"/>
      <c r="FZ142" s="49"/>
      <c r="GL142" s="61"/>
      <c r="GM142"/>
      <c r="GY142" s="61"/>
      <c r="GZ142"/>
      <c r="HK142" s="61"/>
      <c r="HL142"/>
      <c r="HW142" s="61"/>
      <c r="HX142"/>
      <c r="II142" s="61"/>
      <c r="IJ142"/>
      <c r="IU142" s="61"/>
      <c r="IV142"/>
      <c r="IZ142" s="49"/>
      <c r="JC142"/>
    </row>
    <row r="143" spans="30:263" x14ac:dyDescent="0.25">
      <c r="AD143" s="49"/>
      <c r="AF143" s="98"/>
      <c r="AG143" s="72"/>
      <c r="AH143" s="52"/>
      <c r="AI143" s="88"/>
      <c r="AJ143" s="72"/>
      <c r="AK143" s="52"/>
      <c r="AL143" s="49"/>
      <c r="AN143" s="66"/>
      <c r="AO143" s="49"/>
      <c r="AP143"/>
      <c r="BB143" s="65"/>
      <c r="BC143" s="49"/>
      <c r="BH143" s="98"/>
      <c r="BI143" s="72"/>
      <c r="BJ143" s="52"/>
      <c r="BK143" s="88"/>
      <c r="BL143" s="72"/>
      <c r="BM143" s="52"/>
      <c r="BN143" s="49"/>
      <c r="BO143" s="22"/>
      <c r="BP143" s="65"/>
      <c r="BQ143"/>
      <c r="BR143"/>
      <c r="BT143" s="49"/>
      <c r="BU143" s="100"/>
      <c r="BV143" s="98"/>
      <c r="BW143" s="72"/>
      <c r="BX143" s="52"/>
      <c r="BY143" s="88"/>
      <c r="BZ143" s="72"/>
      <c r="CA143" s="52"/>
      <c r="CB143"/>
      <c r="CD143" s="61"/>
      <c r="CE143"/>
      <c r="CF143" s="49"/>
      <c r="CJ143" s="98"/>
      <c r="CK143" s="72"/>
      <c r="CL143" s="52"/>
      <c r="CM143" s="88"/>
      <c r="CN143" s="72"/>
      <c r="CO143" s="52"/>
      <c r="CP143" s="49"/>
      <c r="CR143" s="61"/>
      <c r="CS143"/>
      <c r="CT143" s="49"/>
      <c r="CX143" s="98"/>
      <c r="CY143" s="72"/>
      <c r="CZ143" s="52"/>
      <c r="DA143" s="88"/>
      <c r="DB143" s="72"/>
      <c r="DC143" s="52"/>
      <c r="DD143"/>
      <c r="DF143" s="61"/>
      <c r="DG143"/>
      <c r="DT143" s="61"/>
      <c r="DU143"/>
      <c r="EF143" s="49"/>
      <c r="EH143" s="61"/>
      <c r="EI143"/>
      <c r="EV143" s="61"/>
      <c r="EW143"/>
      <c r="FJ143" s="61"/>
      <c r="FK143"/>
      <c r="FV143" s="22"/>
      <c r="FW143" s="49"/>
      <c r="FX143" s="61"/>
      <c r="FY143"/>
      <c r="GL143" s="61"/>
      <c r="GM143"/>
      <c r="GY143" s="61"/>
      <c r="GZ143"/>
      <c r="HK143" s="61"/>
      <c r="HL143"/>
      <c r="HW143" s="61"/>
      <c r="HX143"/>
      <c r="II143" s="61"/>
      <c r="IJ143"/>
      <c r="IU143" s="61"/>
      <c r="IV143"/>
      <c r="IZ143" s="49"/>
      <c r="JC143"/>
    </row>
    <row r="144" spans="30:263" x14ac:dyDescent="0.25">
      <c r="AD144" s="49"/>
      <c r="AF144" s="98"/>
      <c r="AG144" s="72"/>
      <c r="AH144" s="52"/>
      <c r="AI144" s="88"/>
      <c r="AJ144" s="72"/>
      <c r="AK144" s="52"/>
      <c r="AL144" s="49"/>
      <c r="AN144" s="66"/>
      <c r="AO144" s="49"/>
      <c r="AP144"/>
      <c r="BB144" s="65"/>
      <c r="BC144" s="49"/>
      <c r="BH144" s="98"/>
      <c r="BI144" s="72"/>
      <c r="BJ144" s="52"/>
      <c r="BK144" s="88"/>
      <c r="BL144" s="72"/>
      <c r="BM144" s="52"/>
      <c r="BN144" s="49"/>
      <c r="BO144" s="22"/>
      <c r="BP144" s="65"/>
      <c r="BQ144"/>
      <c r="BR144"/>
      <c r="BT144" s="49"/>
      <c r="BU144" s="100"/>
      <c r="BV144" s="98"/>
      <c r="BW144" s="72"/>
      <c r="BX144" s="52"/>
      <c r="BY144" s="88"/>
      <c r="BZ144" s="72"/>
      <c r="CA144" s="52"/>
      <c r="CB144"/>
      <c r="CD144" s="61"/>
      <c r="CE144"/>
      <c r="CF144" s="49"/>
      <c r="CJ144" s="98"/>
      <c r="CK144" s="72"/>
      <c r="CL144" s="52"/>
      <c r="CM144" s="88"/>
      <c r="CN144" s="72"/>
      <c r="CO144" s="52"/>
      <c r="CP144" s="49"/>
      <c r="CR144" s="61"/>
      <c r="CS144"/>
      <c r="CT144" s="49"/>
      <c r="CX144" s="98"/>
      <c r="CY144" s="72"/>
      <c r="CZ144" s="52"/>
      <c r="DA144" s="88"/>
      <c r="DB144" s="72"/>
      <c r="DC144" s="52"/>
      <c r="DD144"/>
      <c r="DF144" s="61"/>
      <c r="DG144"/>
      <c r="DT144" s="61"/>
      <c r="DU144"/>
      <c r="EF144" s="49"/>
      <c r="EH144" s="61"/>
      <c r="EI144"/>
      <c r="EV144" s="61"/>
      <c r="EW144"/>
      <c r="FJ144" s="61"/>
      <c r="FK144"/>
      <c r="FV144" s="22"/>
      <c r="FW144" s="49"/>
      <c r="FX144" s="61"/>
      <c r="FY144"/>
      <c r="GL144" s="61"/>
      <c r="GM144"/>
      <c r="GY144" s="61"/>
      <c r="GZ144"/>
      <c r="HK144" s="61"/>
      <c r="HL144"/>
      <c r="HW144" s="61"/>
      <c r="HX144"/>
      <c r="II144" s="61"/>
      <c r="IJ144"/>
      <c r="IU144" s="61"/>
      <c r="IV144"/>
      <c r="IZ144" s="49"/>
      <c r="JC144"/>
    </row>
    <row r="145" spans="30:263" x14ac:dyDescent="0.25">
      <c r="AD145" s="49"/>
      <c r="AF145" s="98"/>
      <c r="AG145" s="72"/>
      <c r="AH145" s="52"/>
      <c r="AI145" s="88"/>
      <c r="AJ145" s="72"/>
      <c r="AK145" s="52"/>
      <c r="AL145" s="49"/>
      <c r="AN145" s="66"/>
      <c r="AO145" s="49"/>
      <c r="AP145"/>
      <c r="BB145" s="65"/>
      <c r="BC145" s="49"/>
      <c r="BH145" s="98"/>
      <c r="BI145" s="72"/>
      <c r="BJ145" s="52"/>
      <c r="BK145" s="88"/>
      <c r="BL145" s="72"/>
      <c r="BM145" s="52"/>
      <c r="BN145" s="49"/>
      <c r="BO145" s="22"/>
      <c r="BP145" s="65"/>
      <c r="BQ145"/>
      <c r="BR145"/>
      <c r="BT145" s="49"/>
      <c r="BU145" s="100"/>
      <c r="BV145" s="98"/>
      <c r="BW145" s="72"/>
      <c r="BX145" s="52"/>
      <c r="BY145" s="88"/>
      <c r="BZ145" s="72"/>
      <c r="CA145" s="52"/>
      <c r="CB145"/>
      <c r="CD145" s="61"/>
      <c r="CE145"/>
      <c r="CF145" s="49"/>
      <c r="CJ145" s="98"/>
      <c r="CK145" s="72"/>
      <c r="CL145" s="52"/>
      <c r="CM145" s="88"/>
      <c r="CN145" s="72"/>
      <c r="CO145" s="52"/>
      <c r="CP145" s="49"/>
      <c r="CR145" s="61"/>
      <c r="CS145"/>
      <c r="CT145" s="49"/>
      <c r="CX145" s="98"/>
      <c r="CY145" s="72"/>
      <c r="CZ145" s="52"/>
      <c r="DA145" s="88"/>
      <c r="DB145" s="72"/>
      <c r="DC145" s="52"/>
      <c r="DD145"/>
      <c r="DF145" s="61"/>
      <c r="DG145"/>
      <c r="DT145" s="61"/>
      <c r="DU145"/>
      <c r="EF145" s="49"/>
      <c r="EH145" s="61"/>
      <c r="EI145"/>
      <c r="EV145" s="61"/>
      <c r="EW145"/>
      <c r="FJ145" s="61"/>
      <c r="FK145"/>
      <c r="FV145" s="22"/>
      <c r="FW145" s="49"/>
      <c r="FX145" s="61"/>
      <c r="FY145"/>
      <c r="GL145" s="61"/>
      <c r="GM145"/>
      <c r="GY145" s="61"/>
      <c r="GZ145"/>
      <c r="HK145" s="61"/>
      <c r="HL145"/>
      <c r="HW145" s="61"/>
      <c r="HX145"/>
      <c r="II145" s="61"/>
      <c r="IJ145"/>
      <c r="IU145" s="61"/>
      <c r="IV145"/>
      <c r="IZ145" s="49"/>
      <c r="JC145"/>
    </row>
    <row r="146" spans="30:263" x14ac:dyDescent="0.25">
      <c r="AD146" s="49"/>
      <c r="AF146" s="98"/>
      <c r="AG146" s="72"/>
      <c r="AH146" s="52"/>
      <c r="AI146" s="88"/>
      <c r="AJ146" s="72"/>
      <c r="AK146" s="52"/>
      <c r="AL146" s="49"/>
      <c r="AN146" s="66"/>
      <c r="AO146" s="49"/>
      <c r="AP146"/>
      <c r="BB146" s="65"/>
      <c r="BC146" s="49"/>
      <c r="BH146" s="98"/>
      <c r="BI146" s="72"/>
      <c r="BJ146" s="52"/>
      <c r="BK146" s="88"/>
      <c r="BL146" s="72"/>
      <c r="BM146" s="52"/>
      <c r="BN146" s="49"/>
      <c r="BO146" s="22"/>
      <c r="BP146" s="65"/>
      <c r="BQ146"/>
      <c r="BR146"/>
      <c r="BT146" s="49"/>
      <c r="BU146" s="100"/>
      <c r="BV146" s="98"/>
      <c r="BW146" s="72"/>
      <c r="BX146" s="52"/>
      <c r="BY146" s="88"/>
      <c r="BZ146" s="72"/>
      <c r="CA146" s="52"/>
      <c r="CB146"/>
      <c r="CD146" s="61"/>
      <c r="CE146"/>
      <c r="CF146" s="49"/>
      <c r="CJ146" s="98"/>
      <c r="CK146" s="72"/>
      <c r="CL146" s="52"/>
      <c r="CM146" s="88"/>
      <c r="CN146" s="72"/>
      <c r="CO146" s="52"/>
      <c r="CP146" s="49"/>
      <c r="CR146" s="61"/>
      <c r="CS146"/>
      <c r="CT146" s="49"/>
      <c r="CX146" s="98"/>
      <c r="CY146" s="72"/>
      <c r="CZ146" s="52"/>
      <c r="DA146" s="88"/>
      <c r="DB146" s="72"/>
      <c r="DC146" s="52"/>
      <c r="DD146"/>
      <c r="DF146" s="61"/>
      <c r="DG146"/>
      <c r="DT146" s="61"/>
      <c r="DU146"/>
      <c r="EF146" s="49"/>
      <c r="EH146" s="61"/>
      <c r="EI146"/>
      <c r="EV146" s="61"/>
      <c r="EW146"/>
      <c r="FJ146" s="61"/>
      <c r="FK146"/>
      <c r="FV146" s="22"/>
      <c r="FW146" s="49"/>
      <c r="FX146" s="61"/>
      <c r="FY146"/>
      <c r="GL146" s="61"/>
      <c r="GM146"/>
      <c r="GY146" s="61"/>
      <c r="GZ146"/>
      <c r="HK146" s="61"/>
      <c r="HL146"/>
      <c r="HW146" s="61"/>
      <c r="HX146"/>
      <c r="II146" s="61"/>
      <c r="IJ146"/>
      <c r="IU146" s="61"/>
      <c r="IV146"/>
      <c r="IZ146" s="49"/>
      <c r="JC146"/>
    </row>
    <row r="147" spans="30:263" x14ac:dyDescent="0.25">
      <c r="AD147" s="49"/>
      <c r="AF147" s="98"/>
      <c r="AG147" s="72"/>
      <c r="AH147" s="52"/>
      <c r="AI147" s="88"/>
      <c r="AJ147" s="72"/>
      <c r="AK147" s="52"/>
      <c r="AL147" s="49"/>
      <c r="AN147" s="66"/>
      <c r="AO147" s="49"/>
      <c r="AP147"/>
      <c r="BB147" s="65"/>
      <c r="BC147" s="49"/>
      <c r="BH147" s="98"/>
      <c r="BI147" s="72"/>
      <c r="BJ147" s="52"/>
      <c r="BK147" s="88"/>
      <c r="BL147" s="72"/>
      <c r="BM147" s="52"/>
      <c r="BN147" s="49"/>
      <c r="BO147" s="22"/>
      <c r="BP147" s="65"/>
      <c r="BQ147"/>
      <c r="BR147"/>
      <c r="BT147" s="49"/>
      <c r="BU147" s="100"/>
      <c r="BV147" s="98"/>
      <c r="BW147" s="72"/>
      <c r="BX147" s="52"/>
      <c r="BY147" s="88"/>
      <c r="BZ147" s="72"/>
      <c r="CA147" s="52"/>
      <c r="CB147"/>
      <c r="CD147" s="61"/>
      <c r="CE147"/>
      <c r="CF147" s="49"/>
      <c r="CJ147" s="98"/>
      <c r="CK147" s="72"/>
      <c r="CL147" s="52"/>
      <c r="CM147" s="88"/>
      <c r="CN147" s="72"/>
      <c r="CO147" s="52"/>
      <c r="CP147" s="49"/>
      <c r="CR147" s="61"/>
      <c r="CS147"/>
      <c r="CT147" s="49"/>
      <c r="CX147" s="98"/>
      <c r="CY147" s="72"/>
      <c r="CZ147" s="52"/>
      <c r="DA147" s="88"/>
      <c r="DB147" s="72"/>
      <c r="DC147" s="52"/>
      <c r="DD147"/>
      <c r="DF147" s="61"/>
      <c r="DG147"/>
      <c r="DT147" s="61"/>
      <c r="DU147"/>
      <c r="EF147" s="49"/>
      <c r="EH147" s="61"/>
      <c r="EI147"/>
      <c r="EV147" s="61"/>
      <c r="EW147"/>
      <c r="FJ147" s="61"/>
      <c r="FK147"/>
      <c r="FV147" s="22"/>
      <c r="FW147" s="49"/>
      <c r="FX147" s="61"/>
      <c r="FY147"/>
      <c r="GL147" s="61"/>
      <c r="GM147"/>
      <c r="GY147" s="61"/>
      <c r="GZ147"/>
      <c r="HK147" s="61"/>
      <c r="HL147"/>
      <c r="HW147" s="61"/>
      <c r="HX147"/>
      <c r="II147" s="61"/>
      <c r="IJ147"/>
      <c r="IU147" s="61"/>
      <c r="IV147"/>
      <c r="IZ147" s="49"/>
      <c r="JC147"/>
    </row>
    <row r="148" spans="30:263" x14ac:dyDescent="0.25">
      <c r="AD148" s="49"/>
      <c r="AF148" s="98"/>
      <c r="AG148" s="72"/>
      <c r="AH148" s="52"/>
      <c r="AI148" s="88"/>
      <c r="AJ148" s="72"/>
      <c r="AK148" s="52"/>
      <c r="AL148" s="49"/>
      <c r="AN148" s="66"/>
      <c r="AO148" s="49"/>
      <c r="AP148"/>
      <c r="BB148" s="65"/>
      <c r="BC148" s="49"/>
      <c r="BH148" s="98"/>
      <c r="BI148" s="72"/>
      <c r="BJ148" s="52"/>
      <c r="BK148" s="88"/>
      <c r="BL148" s="72"/>
      <c r="BM148" s="52"/>
      <c r="BN148" s="49"/>
      <c r="BO148" s="22"/>
      <c r="BP148" s="65"/>
      <c r="BQ148"/>
      <c r="BR148"/>
      <c r="BT148" s="49"/>
      <c r="BU148" s="100"/>
      <c r="BV148" s="98"/>
      <c r="BW148" s="72"/>
      <c r="BX148" s="52"/>
      <c r="BY148" s="88"/>
      <c r="BZ148" s="72"/>
      <c r="CA148" s="52"/>
      <c r="CB148"/>
      <c r="CD148" s="61"/>
      <c r="CE148"/>
      <c r="CF148" s="49"/>
      <c r="CJ148" s="98"/>
      <c r="CK148" s="72"/>
      <c r="CL148" s="52"/>
      <c r="CM148" s="88"/>
      <c r="CN148" s="72"/>
      <c r="CO148" s="52"/>
      <c r="CP148" s="49"/>
      <c r="CR148" s="61"/>
      <c r="CS148"/>
      <c r="CT148" s="49"/>
      <c r="CX148" s="98"/>
      <c r="CY148" s="72"/>
      <c r="CZ148" s="52"/>
      <c r="DA148" s="88"/>
      <c r="DB148" s="72"/>
      <c r="DC148" s="52"/>
      <c r="DD148"/>
      <c r="DF148" s="61"/>
      <c r="DG148"/>
      <c r="DT148" s="61"/>
      <c r="DU148"/>
      <c r="EF148" s="49"/>
      <c r="EH148" s="61"/>
      <c r="EI148"/>
      <c r="EV148" s="61"/>
      <c r="EW148"/>
      <c r="FJ148" s="61"/>
      <c r="FK148"/>
      <c r="FV148" s="22"/>
      <c r="FW148" s="49"/>
      <c r="FX148" s="61"/>
      <c r="FY148"/>
      <c r="GL148" s="61"/>
      <c r="GM148"/>
      <c r="GY148" s="61"/>
      <c r="GZ148"/>
      <c r="HK148" s="61"/>
      <c r="HL148"/>
      <c r="HW148" s="61"/>
      <c r="HX148"/>
      <c r="II148" s="61"/>
      <c r="IJ148"/>
      <c r="IU148" s="61"/>
      <c r="IV148"/>
      <c r="IZ148" s="49"/>
      <c r="JC148"/>
    </row>
    <row r="149" spans="30:263" x14ac:dyDescent="0.25">
      <c r="AD149" s="49"/>
      <c r="AF149" s="98"/>
      <c r="AG149" s="72"/>
      <c r="AH149" s="52"/>
      <c r="AI149" s="88"/>
      <c r="AJ149" s="72"/>
      <c r="AK149" s="52"/>
      <c r="AL149" s="49"/>
      <c r="AN149" s="66"/>
      <c r="AO149" s="49"/>
      <c r="AP149"/>
      <c r="BB149" s="65"/>
      <c r="BC149" s="49"/>
      <c r="BH149" s="98"/>
      <c r="BI149" s="72"/>
      <c r="BJ149" s="52"/>
      <c r="BK149" s="88"/>
      <c r="BL149" s="72"/>
      <c r="BM149" s="52"/>
      <c r="BN149" s="49"/>
      <c r="BO149" s="22"/>
      <c r="BP149" s="65"/>
      <c r="BQ149"/>
      <c r="BR149"/>
      <c r="BT149" s="49"/>
      <c r="BU149" s="100"/>
      <c r="BV149" s="98"/>
      <c r="BW149" s="72"/>
      <c r="BX149" s="52"/>
      <c r="BY149" s="88"/>
      <c r="BZ149" s="72"/>
      <c r="CA149" s="52"/>
      <c r="CB149"/>
      <c r="CD149" s="61"/>
      <c r="CE149"/>
      <c r="CF149" s="49"/>
      <c r="CJ149" s="98"/>
      <c r="CK149" s="72"/>
      <c r="CL149" s="52"/>
      <c r="CM149" s="88"/>
      <c r="CN149" s="72"/>
      <c r="CO149" s="52"/>
      <c r="CP149" s="49"/>
      <c r="CR149" s="61"/>
      <c r="CS149"/>
      <c r="CT149" s="49"/>
      <c r="CX149" s="98"/>
      <c r="CY149" s="72"/>
      <c r="CZ149" s="52"/>
      <c r="DA149" s="88"/>
      <c r="DB149" s="72"/>
      <c r="DC149" s="52"/>
      <c r="DD149"/>
      <c r="DF149" s="61"/>
      <c r="DG149"/>
      <c r="DT149" s="61"/>
      <c r="DU149"/>
      <c r="EF149" s="49"/>
      <c r="EH149" s="61"/>
      <c r="EI149"/>
      <c r="EV149" s="61"/>
      <c r="EW149"/>
      <c r="FJ149" s="61"/>
      <c r="FK149"/>
      <c r="FV149" s="22"/>
      <c r="FW149" s="49"/>
      <c r="FX149" s="61"/>
      <c r="FY149"/>
      <c r="GL149" s="61"/>
      <c r="GM149"/>
      <c r="GY149" s="61"/>
      <c r="GZ149"/>
      <c r="HK149" s="61"/>
      <c r="HL149"/>
      <c r="HW149" s="61"/>
      <c r="HX149"/>
      <c r="II149" s="61"/>
      <c r="IJ149"/>
      <c r="IU149" s="61"/>
      <c r="IV149"/>
      <c r="IZ149" s="49"/>
      <c r="JC149"/>
    </row>
    <row r="150" spans="30:263" x14ac:dyDescent="0.25">
      <c r="AD150" s="49"/>
      <c r="AF150" s="98"/>
      <c r="AG150" s="72"/>
      <c r="AH150" s="52"/>
      <c r="AI150" s="88"/>
      <c r="AJ150" s="72"/>
      <c r="AK150" s="52"/>
      <c r="AL150" s="49"/>
      <c r="AN150" s="66"/>
      <c r="AO150" s="49"/>
      <c r="AP150"/>
      <c r="BB150" s="65"/>
      <c r="BC150" s="49"/>
      <c r="BH150" s="98"/>
      <c r="BI150" s="72"/>
      <c r="BJ150" s="52"/>
      <c r="BK150" s="88"/>
      <c r="BL150" s="72"/>
      <c r="BM150" s="52"/>
      <c r="BN150" s="49"/>
      <c r="BO150" s="22"/>
      <c r="BP150" s="65"/>
      <c r="BQ150"/>
      <c r="BR150"/>
      <c r="BT150" s="49"/>
      <c r="BU150" s="100"/>
      <c r="BV150" s="98"/>
      <c r="BW150" s="72"/>
      <c r="BX150" s="52"/>
      <c r="BY150" s="88"/>
      <c r="BZ150" s="72"/>
      <c r="CA150" s="52"/>
      <c r="CB150"/>
      <c r="CD150" s="61"/>
      <c r="CE150"/>
      <c r="CF150" s="49"/>
      <c r="CJ150" s="98"/>
      <c r="CK150" s="72"/>
      <c r="CL150" s="52"/>
      <c r="CM150" s="88"/>
      <c r="CN150" s="72"/>
      <c r="CO150" s="52"/>
      <c r="CP150" s="49"/>
      <c r="CR150" s="61"/>
      <c r="CS150"/>
      <c r="CT150" s="49"/>
      <c r="CX150" s="98"/>
      <c r="CY150" s="72"/>
      <c r="CZ150" s="52"/>
      <c r="DA150" s="88"/>
      <c r="DB150" s="72"/>
      <c r="DC150" s="52"/>
      <c r="DD150"/>
      <c r="DF150" s="61"/>
      <c r="DG150"/>
      <c r="DT150" s="61"/>
      <c r="DU150"/>
      <c r="EF150" s="49"/>
      <c r="EH150" s="61"/>
      <c r="EI150"/>
      <c r="EV150" s="61"/>
      <c r="EW150"/>
      <c r="FJ150" s="61"/>
      <c r="FK150"/>
      <c r="FV150" s="22"/>
      <c r="FW150" s="49"/>
      <c r="FX150" s="61"/>
      <c r="FY150"/>
      <c r="GL150" s="61"/>
      <c r="GM150"/>
      <c r="GY150" s="61"/>
      <c r="GZ150"/>
      <c r="HK150" s="61"/>
      <c r="HL150"/>
      <c r="HW150" s="61"/>
      <c r="HX150"/>
      <c r="II150" s="61"/>
      <c r="IJ150"/>
      <c r="IU150" s="61"/>
      <c r="IV150"/>
      <c r="IZ150" s="49"/>
      <c r="JC150"/>
    </row>
    <row r="151" spans="30:263" x14ac:dyDescent="0.25">
      <c r="AD151" s="49"/>
      <c r="AF151" s="98"/>
      <c r="AG151" s="72"/>
      <c r="AH151" s="52"/>
      <c r="AI151" s="88"/>
      <c r="AJ151" s="72"/>
      <c r="AK151" s="52"/>
      <c r="AL151" s="49"/>
      <c r="AN151" s="66"/>
      <c r="AO151" s="49"/>
      <c r="AP151"/>
      <c r="BB151" s="65"/>
      <c r="BC151" s="49"/>
      <c r="BH151" s="98"/>
      <c r="BI151" s="72"/>
      <c r="BJ151" s="52"/>
      <c r="BK151" s="88"/>
      <c r="BL151" s="72"/>
      <c r="BM151" s="52"/>
      <c r="BN151" s="49"/>
      <c r="BO151" s="22"/>
      <c r="BP151" s="65"/>
      <c r="BQ151"/>
      <c r="BR151"/>
      <c r="BT151" s="49"/>
      <c r="BU151" s="100"/>
      <c r="BV151" s="98"/>
      <c r="BW151" s="72"/>
      <c r="BX151" s="52"/>
      <c r="BY151" s="88"/>
      <c r="BZ151" s="72"/>
      <c r="CA151" s="52"/>
      <c r="CB151"/>
      <c r="CD151" s="61"/>
      <c r="CE151"/>
      <c r="CF151" s="49"/>
      <c r="CJ151" s="98"/>
      <c r="CK151" s="72"/>
      <c r="CL151" s="52"/>
      <c r="CM151" s="88"/>
      <c r="CN151" s="72"/>
      <c r="CO151" s="52"/>
      <c r="CP151" s="49"/>
      <c r="CR151" s="61"/>
      <c r="CS151"/>
      <c r="CT151" s="49"/>
      <c r="CX151" s="98"/>
      <c r="CY151" s="72"/>
      <c r="CZ151" s="52"/>
      <c r="DA151" s="88"/>
      <c r="DB151" s="72"/>
      <c r="DC151" s="52"/>
      <c r="DD151"/>
      <c r="DF151" s="61"/>
      <c r="DG151"/>
      <c r="DT151" s="61"/>
      <c r="DU151"/>
      <c r="EF151" s="49"/>
      <c r="EH151" s="61"/>
      <c r="EI151"/>
      <c r="EV151" s="61"/>
      <c r="EW151"/>
      <c r="FJ151" s="61"/>
      <c r="FK151"/>
      <c r="FV151" s="22"/>
      <c r="FW151" s="49"/>
      <c r="FX151" s="61"/>
      <c r="FY151"/>
      <c r="GL151" s="61"/>
      <c r="GM151"/>
      <c r="GY151" s="61"/>
      <c r="GZ151"/>
      <c r="HK151" s="61"/>
      <c r="HL151"/>
      <c r="HW151" s="61"/>
      <c r="HX151"/>
      <c r="II151" s="61"/>
      <c r="IJ151"/>
      <c r="IU151" s="61"/>
      <c r="IV151"/>
      <c r="IZ151" s="49"/>
      <c r="JC151"/>
    </row>
    <row r="152" spans="30:263" x14ac:dyDescent="0.25">
      <c r="AD152" s="49"/>
      <c r="AF152" s="98"/>
      <c r="AG152" s="72"/>
      <c r="AH152" s="52"/>
      <c r="AI152" s="88"/>
      <c r="AJ152" s="72"/>
      <c r="AK152" s="52"/>
      <c r="AL152" s="49"/>
      <c r="AN152" s="66"/>
      <c r="AO152" s="49"/>
      <c r="AP152"/>
      <c r="BB152" s="65"/>
      <c r="BC152" s="49"/>
      <c r="BH152" s="98"/>
      <c r="BI152" s="72"/>
      <c r="BJ152" s="52"/>
      <c r="BK152" s="88"/>
      <c r="BL152" s="72"/>
      <c r="BM152" s="52"/>
      <c r="BN152" s="49"/>
      <c r="BO152" s="22"/>
      <c r="BP152" s="65"/>
      <c r="BQ152"/>
      <c r="BR152"/>
      <c r="BT152" s="49"/>
      <c r="BU152" s="100"/>
      <c r="BV152" s="98"/>
      <c r="BW152" s="72"/>
      <c r="BX152" s="52"/>
      <c r="BY152" s="88"/>
      <c r="BZ152" s="72"/>
      <c r="CA152" s="52"/>
      <c r="CB152"/>
      <c r="CD152" s="61"/>
      <c r="CE152"/>
      <c r="CF152" s="49"/>
      <c r="CJ152" s="98"/>
      <c r="CK152" s="72"/>
      <c r="CL152" s="52"/>
      <c r="CM152" s="88"/>
      <c r="CN152" s="72"/>
      <c r="CO152" s="52"/>
      <c r="CP152" s="49"/>
      <c r="CR152" s="61"/>
      <c r="CS152"/>
      <c r="CT152" s="49"/>
      <c r="CX152" s="98"/>
      <c r="CY152" s="72"/>
      <c r="CZ152" s="52"/>
      <c r="DA152" s="88"/>
      <c r="DB152" s="72"/>
      <c r="DC152" s="52"/>
      <c r="DD152"/>
      <c r="DF152" s="61"/>
      <c r="DG152"/>
      <c r="DT152" s="61"/>
      <c r="DU152"/>
      <c r="EF152" s="49"/>
      <c r="EH152" s="61"/>
      <c r="EI152"/>
      <c r="EV152" s="61"/>
      <c r="EW152"/>
      <c r="FJ152" s="61"/>
      <c r="FK152"/>
      <c r="FV152" s="22"/>
      <c r="FW152" s="49"/>
      <c r="FX152" s="61"/>
      <c r="FY152"/>
      <c r="GL152" s="61"/>
      <c r="GM152"/>
      <c r="GY152" s="61"/>
      <c r="GZ152"/>
      <c r="HK152" s="61"/>
      <c r="HL152"/>
      <c r="HW152" s="61"/>
      <c r="HX152"/>
      <c r="II152" s="61"/>
      <c r="IJ152"/>
      <c r="IU152" s="61"/>
      <c r="IV152"/>
      <c r="IZ152" s="49"/>
      <c r="JC152"/>
    </row>
    <row r="153" spans="30:263" x14ac:dyDescent="0.25">
      <c r="AD153" s="49"/>
      <c r="AF153" s="98"/>
      <c r="AG153" s="72"/>
      <c r="AH153" s="52"/>
      <c r="AI153" s="88"/>
      <c r="AJ153" s="72"/>
      <c r="AK153" s="52"/>
      <c r="AL153" s="49"/>
      <c r="AN153" s="66"/>
      <c r="AO153" s="49"/>
      <c r="AP153"/>
      <c r="BB153" s="65"/>
      <c r="BC153" s="49"/>
      <c r="BH153" s="98"/>
      <c r="BI153" s="72"/>
      <c r="BJ153" s="52"/>
      <c r="BK153" s="88"/>
      <c r="BL153" s="72"/>
      <c r="BM153" s="52"/>
      <c r="BN153" s="49"/>
      <c r="BO153" s="22"/>
      <c r="BP153" s="65"/>
      <c r="BQ153"/>
      <c r="BR153"/>
      <c r="BT153" s="49"/>
      <c r="BU153" s="100"/>
      <c r="BV153" s="98"/>
      <c r="BW153" s="72"/>
      <c r="BX153" s="52"/>
      <c r="BY153" s="88"/>
      <c r="BZ153" s="72"/>
      <c r="CA153" s="52"/>
      <c r="CB153"/>
      <c r="CD153" s="61"/>
      <c r="CE153"/>
      <c r="CF153" s="49"/>
      <c r="CJ153" s="98"/>
      <c r="CK153" s="72"/>
      <c r="CL153" s="52"/>
      <c r="CM153" s="88"/>
      <c r="CN153" s="72"/>
      <c r="CO153" s="52"/>
      <c r="CP153" s="49"/>
      <c r="CR153" s="61"/>
      <c r="CS153"/>
      <c r="CT153" s="49"/>
      <c r="CX153" s="98"/>
      <c r="CY153" s="72"/>
      <c r="CZ153" s="52"/>
      <c r="DA153" s="88"/>
      <c r="DB153" s="72"/>
      <c r="DC153" s="52"/>
      <c r="DD153"/>
      <c r="DF153" s="61"/>
      <c r="DG153"/>
      <c r="DT153" s="61"/>
      <c r="DU153"/>
      <c r="EF153" s="49"/>
      <c r="EH153" s="61"/>
      <c r="EI153"/>
      <c r="EV153" s="61"/>
      <c r="EW153"/>
      <c r="FJ153" s="61"/>
      <c r="FK153"/>
      <c r="FV153" s="22"/>
      <c r="FW153" s="49"/>
      <c r="FX153" s="61"/>
      <c r="FY153"/>
      <c r="GL153" s="61"/>
      <c r="GM153"/>
      <c r="GY153" s="61"/>
      <c r="GZ153"/>
      <c r="HK153" s="61"/>
      <c r="HL153"/>
      <c r="HW153" s="61"/>
      <c r="HX153"/>
      <c r="II153" s="61"/>
      <c r="IJ153"/>
      <c r="IU153" s="61"/>
      <c r="IV153"/>
      <c r="IZ153" s="49"/>
      <c r="JC153"/>
    </row>
    <row r="154" spans="30:263" x14ac:dyDescent="0.25">
      <c r="AD154" s="49"/>
      <c r="AF154" s="98"/>
      <c r="AG154" s="72"/>
      <c r="AH154" s="52"/>
      <c r="AI154" s="88"/>
      <c r="AJ154" s="72"/>
      <c r="AK154" s="52"/>
      <c r="AL154" s="49"/>
      <c r="AN154" s="66"/>
      <c r="AO154" s="49"/>
      <c r="AP154"/>
      <c r="BB154" s="65"/>
      <c r="BC154" s="49"/>
      <c r="BH154" s="98"/>
      <c r="BI154" s="72"/>
      <c r="BJ154" s="52"/>
      <c r="BK154" s="88"/>
      <c r="BL154" s="72"/>
      <c r="BM154" s="52"/>
      <c r="BN154" s="49"/>
      <c r="BO154" s="22"/>
      <c r="BP154" s="65"/>
      <c r="BQ154"/>
      <c r="BR154"/>
      <c r="BT154" s="49"/>
      <c r="BU154" s="100"/>
      <c r="BV154" s="98"/>
      <c r="BW154" s="72"/>
      <c r="BX154" s="52"/>
      <c r="BY154" s="88"/>
      <c r="BZ154" s="72"/>
      <c r="CA154" s="52"/>
      <c r="CB154"/>
      <c r="CD154" s="61"/>
      <c r="CE154"/>
      <c r="CF154" s="49"/>
      <c r="CJ154" s="98"/>
      <c r="CK154" s="72"/>
      <c r="CL154" s="52"/>
      <c r="CM154" s="88"/>
      <c r="CN154" s="72"/>
      <c r="CO154" s="52"/>
      <c r="CP154" s="49"/>
      <c r="CR154" s="61"/>
      <c r="CS154"/>
      <c r="CT154" s="49"/>
      <c r="CX154" s="98"/>
      <c r="CY154" s="72"/>
      <c r="CZ154" s="52"/>
      <c r="DA154" s="88"/>
      <c r="DB154" s="72"/>
      <c r="DC154" s="52"/>
      <c r="DD154"/>
      <c r="DF154" s="61"/>
      <c r="DG154"/>
      <c r="DT154" s="61"/>
      <c r="DU154"/>
      <c r="EF154" s="49"/>
      <c r="EH154" s="61"/>
      <c r="EI154"/>
      <c r="EV154" s="61"/>
      <c r="EW154"/>
      <c r="FJ154" s="61"/>
      <c r="FK154"/>
      <c r="FV154" s="22"/>
      <c r="FW154" s="49"/>
      <c r="FX154" s="61"/>
      <c r="FY154"/>
      <c r="GL154" s="61"/>
      <c r="GM154"/>
      <c r="GY154" s="61"/>
      <c r="GZ154"/>
      <c r="HK154" s="61"/>
      <c r="HL154"/>
      <c r="HW154" s="61"/>
      <c r="HX154"/>
      <c r="II154" s="61"/>
      <c r="IJ154"/>
      <c r="IU154" s="61"/>
      <c r="IV154"/>
      <c r="IZ154" s="49"/>
      <c r="JC154"/>
    </row>
    <row r="155" spans="30:263" x14ac:dyDescent="0.25">
      <c r="AD155" s="49"/>
      <c r="AF155" s="98"/>
      <c r="AG155" s="72"/>
      <c r="AH155" s="52"/>
      <c r="AI155" s="88"/>
      <c r="AJ155" s="72"/>
      <c r="AK155" s="52"/>
      <c r="AL155" s="49"/>
      <c r="AN155" s="66"/>
      <c r="AO155" s="49"/>
      <c r="AP155"/>
      <c r="BB155" s="65"/>
      <c r="BC155" s="49"/>
      <c r="BH155" s="98"/>
      <c r="BI155" s="72"/>
      <c r="BJ155" s="52"/>
      <c r="BK155" s="88"/>
      <c r="BL155" s="72"/>
      <c r="BM155" s="52"/>
      <c r="BN155" s="49"/>
      <c r="BO155" s="22"/>
      <c r="BP155" s="65"/>
      <c r="BQ155"/>
      <c r="BR155"/>
      <c r="BT155" s="49"/>
      <c r="BU155" s="100"/>
      <c r="BV155" s="98"/>
      <c r="BW155" s="72"/>
      <c r="BX155" s="52"/>
      <c r="BY155" s="88"/>
      <c r="BZ155" s="72"/>
      <c r="CA155" s="52"/>
      <c r="CB155"/>
      <c r="CD155" s="61"/>
      <c r="CE155"/>
      <c r="CF155" s="49"/>
      <c r="CJ155" s="98"/>
      <c r="CK155" s="72"/>
      <c r="CL155" s="52"/>
      <c r="CM155" s="88"/>
      <c r="CN155" s="72"/>
      <c r="CO155" s="52"/>
      <c r="CP155" s="49"/>
      <c r="CR155" s="61"/>
      <c r="CS155"/>
      <c r="CT155" s="49"/>
      <c r="CX155" s="98"/>
      <c r="CY155" s="72"/>
      <c r="CZ155" s="52"/>
      <c r="DA155" s="88"/>
      <c r="DB155" s="72"/>
      <c r="DC155" s="52"/>
      <c r="DD155"/>
      <c r="DF155" s="61"/>
      <c r="DG155"/>
      <c r="DT155" s="61"/>
      <c r="DU155"/>
      <c r="EF155" s="49"/>
      <c r="EH155" s="61"/>
      <c r="EI155"/>
      <c r="EV155" s="61"/>
      <c r="EW155"/>
      <c r="FJ155" s="61"/>
      <c r="FK155"/>
      <c r="FV155" s="22"/>
      <c r="FW155" s="49"/>
      <c r="FX155" s="61"/>
      <c r="FY155"/>
      <c r="GL155" s="61"/>
      <c r="GM155"/>
      <c r="GY155" s="61"/>
      <c r="GZ155"/>
      <c r="HK155" s="61"/>
      <c r="HL155"/>
      <c r="HW155" s="61"/>
      <c r="HX155"/>
      <c r="II155" s="61"/>
      <c r="IJ155"/>
      <c r="IU155" s="61"/>
      <c r="IV155"/>
      <c r="IZ155" s="49"/>
      <c r="JC155"/>
    </row>
    <row r="156" spans="30:263" x14ac:dyDescent="0.25">
      <c r="AD156" s="49"/>
      <c r="AF156" s="98"/>
      <c r="AG156" s="72"/>
      <c r="AH156" s="52"/>
      <c r="AI156" s="88"/>
      <c r="AJ156" s="72"/>
      <c r="AK156" s="52"/>
      <c r="AL156" s="49"/>
      <c r="AN156" s="66"/>
      <c r="AO156" s="49"/>
      <c r="AP156"/>
      <c r="BB156" s="65"/>
      <c r="BC156" s="49"/>
      <c r="BH156" s="98"/>
      <c r="BI156" s="72"/>
      <c r="BJ156" s="52"/>
      <c r="BK156" s="88"/>
      <c r="BL156" s="72"/>
      <c r="BM156" s="52"/>
      <c r="BN156" s="49"/>
      <c r="BO156" s="22"/>
      <c r="BP156" s="65"/>
      <c r="BQ156"/>
      <c r="BR156"/>
      <c r="BT156" s="49"/>
      <c r="BU156" s="100"/>
      <c r="BV156" s="98"/>
      <c r="BW156" s="72"/>
      <c r="BX156" s="52"/>
      <c r="BY156" s="88"/>
      <c r="BZ156" s="72"/>
      <c r="CA156" s="52"/>
      <c r="CB156"/>
      <c r="CD156" s="61"/>
      <c r="CE156"/>
      <c r="CF156" s="49"/>
      <c r="CJ156" s="98"/>
      <c r="CK156" s="72"/>
      <c r="CL156" s="52"/>
      <c r="CM156" s="88"/>
      <c r="CN156" s="72"/>
      <c r="CO156" s="52"/>
      <c r="CP156" s="49"/>
      <c r="CR156" s="61"/>
      <c r="CS156"/>
      <c r="CT156" s="49"/>
      <c r="CX156" s="98"/>
      <c r="CY156" s="72"/>
      <c r="CZ156" s="52"/>
      <c r="DA156" s="88"/>
      <c r="DB156" s="72"/>
      <c r="DC156" s="52"/>
      <c r="DD156"/>
      <c r="DF156" s="61"/>
      <c r="DG156"/>
      <c r="DT156" s="61"/>
      <c r="DU156"/>
      <c r="EF156" s="49"/>
      <c r="EH156" s="61"/>
      <c r="EI156"/>
      <c r="EV156" s="61"/>
      <c r="EW156"/>
      <c r="FJ156" s="61"/>
      <c r="FK156"/>
      <c r="FV156" s="22"/>
      <c r="FW156" s="49"/>
      <c r="FX156" s="61"/>
      <c r="FY156"/>
      <c r="GL156" s="61"/>
      <c r="GM156"/>
      <c r="GY156" s="61"/>
      <c r="GZ156"/>
      <c r="HK156" s="61"/>
      <c r="HL156"/>
      <c r="HW156" s="61"/>
      <c r="HX156"/>
      <c r="II156" s="61"/>
      <c r="IJ156"/>
      <c r="IU156" s="61"/>
      <c r="IV156"/>
      <c r="IZ156" s="49"/>
      <c r="JC156"/>
    </row>
    <row r="157" spans="30:263" x14ac:dyDescent="0.25">
      <c r="AD157" s="49"/>
      <c r="AF157" s="98"/>
      <c r="AG157" s="72"/>
      <c r="AH157" s="52"/>
      <c r="AI157" s="88"/>
      <c r="AJ157" s="72"/>
      <c r="AK157" s="52"/>
      <c r="AL157" s="49"/>
      <c r="AN157" s="66"/>
      <c r="AO157" s="49"/>
      <c r="AP157"/>
      <c r="BB157" s="65"/>
      <c r="BC157" s="49"/>
      <c r="BH157" s="98"/>
      <c r="BI157" s="72"/>
      <c r="BJ157" s="52"/>
      <c r="BK157" s="88"/>
      <c r="BL157" s="72"/>
      <c r="BM157" s="52"/>
      <c r="BN157" s="49"/>
      <c r="BO157" s="22"/>
      <c r="BP157" s="65"/>
      <c r="BQ157"/>
      <c r="BR157"/>
      <c r="BT157" s="49"/>
      <c r="BU157" s="100"/>
      <c r="BV157" s="98"/>
      <c r="BW157" s="72"/>
      <c r="BX157" s="52"/>
      <c r="BY157" s="88"/>
      <c r="BZ157" s="72"/>
      <c r="CA157" s="52"/>
      <c r="CB157"/>
      <c r="CD157" s="61"/>
      <c r="CE157"/>
      <c r="CF157" s="49"/>
      <c r="CJ157" s="98"/>
      <c r="CK157" s="72"/>
      <c r="CL157" s="52"/>
      <c r="CM157" s="88"/>
      <c r="CN157" s="72"/>
      <c r="CO157" s="52"/>
      <c r="CP157" s="49"/>
      <c r="CR157" s="61"/>
      <c r="CS157"/>
      <c r="CT157" s="49"/>
      <c r="CX157" s="98"/>
      <c r="CY157" s="72"/>
      <c r="CZ157" s="52"/>
      <c r="DA157" s="88"/>
      <c r="DB157" s="72"/>
      <c r="DC157" s="52"/>
      <c r="DD157"/>
      <c r="DF157" s="61"/>
      <c r="DG157"/>
      <c r="DT157" s="61"/>
      <c r="DU157"/>
      <c r="EF157" s="49"/>
      <c r="EH157" s="61"/>
      <c r="EI157"/>
      <c r="EV157" s="61"/>
      <c r="EW157"/>
      <c r="FJ157" s="61"/>
      <c r="FK157"/>
      <c r="FV157" s="22"/>
      <c r="FW157" s="49"/>
      <c r="FX157" s="61"/>
      <c r="FY157"/>
      <c r="GL157" s="61"/>
      <c r="GM157"/>
      <c r="GY157" s="61"/>
      <c r="GZ157"/>
      <c r="HK157" s="61"/>
      <c r="HL157"/>
      <c r="HW157" s="61"/>
      <c r="HX157"/>
      <c r="II157" s="61"/>
      <c r="IJ157"/>
      <c r="IU157" s="61"/>
      <c r="IV157"/>
      <c r="IZ157" s="49"/>
      <c r="JC157"/>
    </row>
    <row r="158" spans="30:263" x14ac:dyDescent="0.25">
      <c r="AD158" s="49"/>
      <c r="AF158" s="98"/>
      <c r="AG158" s="72"/>
      <c r="AH158" s="52"/>
      <c r="AI158" s="88"/>
      <c r="AJ158" s="72"/>
      <c r="AK158" s="52"/>
      <c r="AL158" s="49"/>
      <c r="AN158" s="66"/>
      <c r="AO158" s="49"/>
      <c r="AP158"/>
      <c r="BB158" s="65"/>
      <c r="BC158" s="49"/>
      <c r="BH158" s="98"/>
      <c r="BI158" s="72"/>
      <c r="BJ158" s="52"/>
      <c r="BK158" s="88"/>
      <c r="BL158" s="72"/>
      <c r="BM158" s="52"/>
      <c r="BN158" s="49"/>
      <c r="BO158" s="22"/>
      <c r="BP158" s="65"/>
      <c r="BQ158"/>
      <c r="BR158"/>
      <c r="BT158" s="49"/>
      <c r="BU158" s="100"/>
      <c r="BV158" s="98"/>
      <c r="BW158" s="72"/>
      <c r="BX158" s="52"/>
      <c r="BY158" s="88"/>
      <c r="BZ158" s="72"/>
      <c r="CA158" s="52"/>
      <c r="CB158"/>
      <c r="CD158" s="61"/>
      <c r="CE158"/>
      <c r="CF158" s="49"/>
      <c r="CJ158" s="98"/>
      <c r="CK158" s="72"/>
      <c r="CL158" s="52"/>
      <c r="CM158" s="88"/>
      <c r="CN158" s="72"/>
      <c r="CO158" s="52"/>
      <c r="CP158" s="49"/>
      <c r="CR158" s="61"/>
      <c r="CS158"/>
      <c r="CT158" s="49"/>
      <c r="CX158" s="98"/>
      <c r="CY158" s="72"/>
      <c r="CZ158" s="52"/>
      <c r="DA158" s="88"/>
      <c r="DB158" s="72"/>
      <c r="DC158" s="52"/>
      <c r="DD158"/>
      <c r="DF158" s="61"/>
      <c r="DG158"/>
      <c r="DT158" s="61"/>
      <c r="DU158"/>
      <c r="EF158" s="49"/>
      <c r="EH158" s="61"/>
      <c r="EI158"/>
      <c r="EV158" s="61"/>
      <c r="EW158"/>
      <c r="FJ158" s="61"/>
      <c r="FK158"/>
      <c r="FV158" s="22"/>
      <c r="FW158" s="49"/>
      <c r="FX158" s="61"/>
      <c r="FY158"/>
      <c r="GL158" s="61"/>
      <c r="GM158"/>
      <c r="GY158" s="61"/>
      <c r="GZ158"/>
      <c r="HK158" s="61"/>
      <c r="HL158"/>
      <c r="HW158" s="61"/>
      <c r="HX158"/>
      <c r="II158" s="61"/>
      <c r="IJ158"/>
      <c r="IU158" s="61"/>
      <c r="IV158"/>
      <c r="IZ158" s="49"/>
      <c r="JC158"/>
    </row>
    <row r="159" spans="30:263" x14ac:dyDescent="0.25">
      <c r="AD159" s="49"/>
      <c r="AF159" s="98"/>
      <c r="AG159" s="72"/>
      <c r="AH159" s="52"/>
      <c r="AI159" s="88"/>
      <c r="AJ159" s="72"/>
      <c r="AK159" s="52"/>
      <c r="AL159" s="49"/>
      <c r="AN159" s="66"/>
      <c r="AO159" s="49"/>
      <c r="AP159"/>
      <c r="BB159" s="65"/>
      <c r="BC159" s="49"/>
      <c r="BH159" s="98"/>
      <c r="BI159" s="72"/>
      <c r="BJ159" s="52"/>
      <c r="BK159" s="88"/>
      <c r="BL159" s="72"/>
      <c r="BM159" s="52"/>
      <c r="BN159" s="49"/>
      <c r="BO159" s="22"/>
      <c r="BP159" s="65"/>
      <c r="BQ159"/>
      <c r="BR159"/>
      <c r="BT159" s="49"/>
      <c r="BU159" s="100"/>
      <c r="BV159" s="98"/>
      <c r="BW159" s="72"/>
      <c r="BX159" s="52"/>
      <c r="BY159" s="88"/>
      <c r="BZ159" s="72"/>
      <c r="CA159" s="52"/>
      <c r="CB159"/>
      <c r="CD159" s="61"/>
      <c r="CE159"/>
      <c r="CF159" s="49"/>
      <c r="CJ159" s="98"/>
      <c r="CK159" s="72"/>
      <c r="CL159" s="52"/>
      <c r="CM159" s="88"/>
      <c r="CN159" s="72"/>
      <c r="CO159" s="52"/>
      <c r="CP159" s="49"/>
      <c r="CR159" s="61"/>
      <c r="CS159"/>
      <c r="CT159" s="49"/>
      <c r="CX159" s="98"/>
      <c r="CY159" s="72"/>
      <c r="CZ159" s="52"/>
      <c r="DA159" s="88"/>
      <c r="DB159" s="72"/>
      <c r="DC159" s="52"/>
      <c r="DD159"/>
      <c r="DF159" s="61"/>
      <c r="DG159"/>
      <c r="DT159" s="61"/>
      <c r="DU159"/>
      <c r="EF159" s="49"/>
      <c r="EH159" s="61"/>
      <c r="EI159"/>
      <c r="EV159" s="61"/>
      <c r="EW159"/>
      <c r="FJ159" s="61"/>
      <c r="FK159"/>
      <c r="FV159" s="22"/>
      <c r="FW159" s="49"/>
      <c r="FX159" s="61"/>
      <c r="FY159"/>
      <c r="GL159" s="61"/>
      <c r="GM159"/>
      <c r="GY159" s="61"/>
      <c r="GZ159"/>
      <c r="HK159" s="61"/>
      <c r="HL159"/>
      <c r="HW159" s="61"/>
      <c r="HX159"/>
      <c r="II159" s="61"/>
      <c r="IJ159"/>
      <c r="IU159" s="61"/>
      <c r="IV159"/>
      <c r="IZ159" s="49"/>
      <c r="JC159"/>
    </row>
    <row r="160" spans="30:263" x14ac:dyDescent="0.25">
      <c r="AD160" s="49"/>
      <c r="AF160" s="98"/>
      <c r="AG160" s="72"/>
      <c r="AH160" s="52"/>
      <c r="AI160" s="88"/>
      <c r="AJ160" s="72"/>
      <c r="AK160" s="52"/>
      <c r="AL160" s="49"/>
      <c r="AN160" s="66"/>
      <c r="AO160" s="49"/>
      <c r="AP160"/>
      <c r="BB160" s="65"/>
      <c r="BC160" s="49"/>
      <c r="BH160" s="98"/>
      <c r="BI160" s="72"/>
      <c r="BJ160" s="52"/>
      <c r="BK160" s="88"/>
      <c r="BL160" s="72"/>
      <c r="BM160" s="52"/>
      <c r="BN160" s="49"/>
      <c r="BO160" s="22"/>
      <c r="BP160" s="65"/>
      <c r="BQ160"/>
      <c r="BR160"/>
      <c r="BT160" s="49"/>
      <c r="BU160" s="100"/>
      <c r="BV160" s="98"/>
      <c r="BW160" s="72"/>
      <c r="BX160" s="52"/>
      <c r="BY160" s="88"/>
      <c r="BZ160" s="72"/>
      <c r="CA160" s="52"/>
      <c r="CB160"/>
      <c r="CD160" s="61"/>
      <c r="CE160"/>
      <c r="CF160" s="49"/>
      <c r="CJ160" s="98"/>
      <c r="CK160" s="72"/>
      <c r="CL160" s="52"/>
      <c r="CM160" s="88"/>
      <c r="CN160" s="72"/>
      <c r="CO160" s="52"/>
      <c r="CP160" s="49"/>
      <c r="CR160" s="61"/>
      <c r="CS160"/>
      <c r="CT160" s="49"/>
      <c r="CX160" s="98"/>
      <c r="CY160" s="72"/>
      <c r="CZ160" s="52"/>
      <c r="DA160" s="88"/>
      <c r="DB160" s="72"/>
      <c r="DC160" s="52"/>
      <c r="DD160"/>
      <c r="DF160" s="61"/>
      <c r="DG160"/>
      <c r="DT160" s="61"/>
      <c r="DU160"/>
      <c r="EF160" s="49"/>
      <c r="EH160" s="61"/>
      <c r="EI160"/>
      <c r="EV160" s="61"/>
      <c r="EW160"/>
      <c r="FJ160" s="61"/>
      <c r="FK160"/>
      <c r="FV160" s="22"/>
      <c r="FW160" s="49"/>
      <c r="FX160" s="61"/>
      <c r="FY160"/>
      <c r="GL160" s="61"/>
      <c r="GM160"/>
      <c r="GY160" s="61"/>
      <c r="GZ160"/>
      <c r="HK160" s="61"/>
      <c r="HL160"/>
      <c r="HW160" s="61"/>
      <c r="HX160"/>
      <c r="II160" s="61"/>
      <c r="IJ160"/>
      <c r="IU160" s="61"/>
      <c r="IV160"/>
      <c r="IZ160" s="49"/>
      <c r="JC160"/>
    </row>
    <row r="161" spans="30:263" x14ac:dyDescent="0.25">
      <c r="AD161" s="49"/>
      <c r="AF161" s="98"/>
      <c r="AG161" s="72"/>
      <c r="AH161" s="52"/>
      <c r="AI161" s="88"/>
      <c r="AJ161" s="72"/>
      <c r="AK161" s="52"/>
      <c r="AL161" s="49"/>
      <c r="AN161" s="66"/>
      <c r="AO161" s="49"/>
      <c r="AP161"/>
      <c r="BB161" s="65"/>
      <c r="BC161" s="49"/>
      <c r="BH161" s="98"/>
      <c r="BI161" s="72"/>
      <c r="BJ161" s="52"/>
      <c r="BK161" s="88"/>
      <c r="BL161" s="72"/>
      <c r="BM161" s="52"/>
      <c r="BN161" s="49"/>
      <c r="BO161" s="22"/>
      <c r="BP161" s="65"/>
      <c r="BQ161"/>
      <c r="BR161"/>
      <c r="BT161" s="49"/>
      <c r="BU161" s="100"/>
      <c r="BV161" s="98"/>
      <c r="BW161" s="72"/>
      <c r="BX161" s="52"/>
      <c r="BY161" s="88"/>
      <c r="BZ161" s="72"/>
      <c r="CA161" s="52"/>
      <c r="CB161"/>
      <c r="CD161" s="61"/>
      <c r="CE161"/>
      <c r="CF161" s="49"/>
      <c r="CJ161" s="98"/>
      <c r="CK161" s="72"/>
      <c r="CL161" s="52"/>
      <c r="CM161" s="88"/>
      <c r="CN161" s="72"/>
      <c r="CO161" s="52"/>
      <c r="CP161" s="49"/>
      <c r="CR161" s="61"/>
      <c r="CS161"/>
      <c r="CT161" s="49"/>
      <c r="CX161" s="98"/>
      <c r="CY161" s="72"/>
      <c r="CZ161" s="52"/>
      <c r="DA161" s="88"/>
      <c r="DB161" s="72"/>
      <c r="DC161" s="52"/>
      <c r="DD161"/>
      <c r="DF161" s="61"/>
      <c r="DG161"/>
      <c r="DT161" s="61"/>
      <c r="DU161"/>
      <c r="EF161" s="49"/>
      <c r="EH161" s="61"/>
      <c r="EI161"/>
      <c r="EV161" s="61"/>
      <c r="EW161"/>
      <c r="FJ161" s="61"/>
      <c r="FK161"/>
      <c r="FX161" s="61"/>
      <c r="FY161"/>
      <c r="GL161" s="61"/>
      <c r="GM161"/>
      <c r="GY161" s="61"/>
      <c r="GZ161"/>
      <c r="HK161" s="61"/>
      <c r="HL161"/>
      <c r="HW161" s="61"/>
      <c r="HX161"/>
      <c r="II161" s="61"/>
      <c r="IJ161"/>
      <c r="IU161" s="61"/>
      <c r="IV161"/>
      <c r="IZ161" s="49"/>
      <c r="JC161"/>
    </row>
    <row r="162" spans="30:263" x14ac:dyDescent="0.25">
      <c r="AD162" s="49"/>
      <c r="AF162" s="98"/>
      <c r="AG162" s="72"/>
      <c r="AH162" s="52"/>
      <c r="AI162" s="88"/>
      <c r="AJ162" s="72"/>
      <c r="AK162" s="52"/>
      <c r="AL162" s="49"/>
      <c r="AN162" s="66"/>
      <c r="AO162" s="49"/>
      <c r="AP162"/>
      <c r="BB162" s="65"/>
      <c r="BC162" s="49"/>
      <c r="BH162" s="98"/>
      <c r="BI162" s="72"/>
      <c r="BJ162" s="52"/>
      <c r="BK162" s="88"/>
      <c r="BL162" s="72"/>
      <c r="BM162" s="52"/>
      <c r="BN162" s="49"/>
      <c r="BO162" s="22"/>
      <c r="BP162" s="65"/>
      <c r="BQ162"/>
      <c r="BR162"/>
      <c r="BT162" s="49"/>
      <c r="BU162" s="100"/>
      <c r="BV162" s="98"/>
      <c r="BW162" s="72"/>
      <c r="BX162" s="52"/>
      <c r="BY162" s="88"/>
      <c r="BZ162" s="72"/>
      <c r="CA162" s="52"/>
      <c r="CB162"/>
      <c r="CD162" s="61"/>
      <c r="CE162"/>
      <c r="CF162" s="49"/>
      <c r="CJ162" s="98"/>
      <c r="CK162" s="72"/>
      <c r="CL162" s="52"/>
      <c r="CM162" s="88"/>
      <c r="CN162" s="72"/>
      <c r="CO162" s="52"/>
      <c r="CP162" s="49"/>
      <c r="CR162" s="61"/>
      <c r="CS162"/>
      <c r="CT162" s="49"/>
      <c r="CX162" s="98"/>
      <c r="CY162" s="72"/>
      <c r="CZ162" s="52"/>
      <c r="DA162" s="88"/>
      <c r="DB162" s="72"/>
      <c r="DC162" s="52"/>
      <c r="DD162"/>
      <c r="DF162" s="61"/>
      <c r="DG162"/>
      <c r="DT162" s="61"/>
      <c r="DU162"/>
      <c r="EF162" s="49"/>
      <c r="EH162" s="61"/>
      <c r="EI162"/>
      <c r="EV162" s="61"/>
      <c r="EW162"/>
      <c r="FJ162" s="61"/>
      <c r="FK162"/>
      <c r="FX162" s="61"/>
      <c r="FY162"/>
      <c r="GL162" s="61"/>
      <c r="GM162"/>
      <c r="GY162" s="61"/>
      <c r="GZ162"/>
      <c r="HK162" s="61"/>
      <c r="HL162"/>
      <c r="HW162" s="61"/>
      <c r="HX162"/>
      <c r="II162" s="61"/>
      <c r="IJ162"/>
      <c r="IU162" s="61"/>
      <c r="IV162"/>
      <c r="IZ162" s="49"/>
      <c r="JC162"/>
    </row>
    <row r="163" spans="30:263" x14ac:dyDescent="0.25">
      <c r="AD163" s="49"/>
      <c r="AF163" s="98"/>
      <c r="AG163" s="72"/>
      <c r="AH163" s="52"/>
      <c r="AI163" s="88"/>
      <c r="AJ163" s="72"/>
      <c r="AK163" s="52"/>
      <c r="AL163" s="49"/>
      <c r="AN163" s="66"/>
      <c r="AO163" s="49"/>
      <c r="AP163"/>
      <c r="BB163" s="65"/>
      <c r="BC163" s="49"/>
      <c r="BH163" s="98"/>
      <c r="BI163" s="72"/>
      <c r="BJ163" s="52"/>
      <c r="BK163" s="88"/>
      <c r="BL163" s="72"/>
      <c r="BM163" s="52"/>
      <c r="BN163" s="49"/>
      <c r="BO163" s="22"/>
      <c r="BP163" s="65"/>
      <c r="BQ163"/>
      <c r="BR163"/>
      <c r="BT163" s="49"/>
      <c r="BU163" s="100"/>
      <c r="BV163" s="98"/>
      <c r="BW163" s="72"/>
      <c r="BX163" s="52"/>
      <c r="BY163" s="88"/>
      <c r="BZ163" s="72"/>
      <c r="CA163" s="52"/>
      <c r="CB163"/>
      <c r="CD163" s="61"/>
      <c r="CE163"/>
      <c r="CF163" s="49"/>
      <c r="CJ163" s="98"/>
      <c r="CK163" s="72"/>
      <c r="CL163" s="52"/>
      <c r="CM163" s="88"/>
      <c r="CN163" s="72"/>
      <c r="CO163" s="52"/>
      <c r="CP163" s="49"/>
      <c r="CR163" s="61"/>
      <c r="CS163"/>
      <c r="CT163" s="49"/>
      <c r="CX163" s="98"/>
      <c r="CY163" s="72"/>
      <c r="CZ163" s="52"/>
      <c r="DA163" s="88"/>
      <c r="DB163" s="72"/>
      <c r="DC163" s="52"/>
      <c r="DD163"/>
      <c r="DF163" s="61"/>
      <c r="DG163"/>
      <c r="DT163" s="61"/>
      <c r="DU163"/>
      <c r="EF163" s="49"/>
      <c r="EH163" s="61"/>
      <c r="EI163"/>
      <c r="EV163" s="61"/>
      <c r="EW163"/>
      <c r="FJ163" s="61"/>
      <c r="FK163"/>
      <c r="FX163" s="61"/>
      <c r="FY163"/>
      <c r="GL163" s="61"/>
      <c r="GM163"/>
      <c r="GY163" s="61"/>
      <c r="GZ163"/>
      <c r="HK163" s="61"/>
      <c r="HL163"/>
      <c r="HW163" s="61"/>
      <c r="HX163"/>
      <c r="II163" s="61"/>
      <c r="IJ163"/>
      <c r="IU163" s="61"/>
      <c r="IV163"/>
      <c r="IZ163" s="49"/>
      <c r="JC163"/>
    </row>
    <row r="164" spans="30:263" x14ac:dyDescent="0.25">
      <c r="AD164" s="49"/>
      <c r="AF164" s="98"/>
      <c r="AG164" s="72"/>
      <c r="AH164" s="52"/>
      <c r="AI164" s="88"/>
      <c r="AJ164" s="72"/>
      <c r="AK164" s="52"/>
      <c r="AL164" s="49"/>
      <c r="AN164" s="66"/>
      <c r="AO164" s="49"/>
      <c r="AP164"/>
      <c r="BB164" s="65"/>
      <c r="BC164" s="49"/>
      <c r="BH164" s="98"/>
      <c r="BI164" s="72"/>
      <c r="BJ164" s="52"/>
      <c r="BK164" s="88"/>
      <c r="BL164" s="72"/>
      <c r="BM164" s="52"/>
      <c r="BN164" s="49"/>
      <c r="BO164" s="22"/>
      <c r="BP164" s="65"/>
      <c r="BQ164"/>
      <c r="BR164"/>
      <c r="BT164" s="49"/>
      <c r="BU164" s="100"/>
      <c r="BV164" s="98"/>
      <c r="BW164" s="72"/>
      <c r="BX164" s="52"/>
      <c r="BY164" s="88"/>
      <c r="BZ164" s="72"/>
      <c r="CA164" s="52"/>
      <c r="CB164"/>
      <c r="CD164" s="61"/>
      <c r="CE164"/>
      <c r="CF164" s="49"/>
      <c r="CJ164" s="98"/>
      <c r="CK164" s="72"/>
      <c r="CL164" s="52"/>
      <c r="CM164" s="88"/>
      <c r="CN164" s="72"/>
      <c r="CO164" s="52"/>
      <c r="CP164" s="49"/>
      <c r="CR164" s="61"/>
      <c r="CS164"/>
      <c r="CT164" s="49"/>
      <c r="CX164" s="98"/>
      <c r="CY164" s="72"/>
      <c r="CZ164" s="52"/>
      <c r="DA164" s="88"/>
      <c r="DB164" s="72"/>
      <c r="DC164" s="52"/>
      <c r="DD164"/>
      <c r="DF164" s="61"/>
      <c r="DG164"/>
      <c r="DT164" s="61"/>
      <c r="DU164"/>
      <c r="EF164" s="49"/>
      <c r="EH164" s="61"/>
      <c r="EI164"/>
      <c r="EV164" s="61"/>
      <c r="EW164"/>
      <c r="FJ164" s="61"/>
      <c r="FK164"/>
      <c r="FX164" s="61"/>
      <c r="FY164"/>
      <c r="GL164" s="61"/>
      <c r="GM164"/>
      <c r="GY164" s="61"/>
      <c r="GZ164"/>
      <c r="HK164" s="61"/>
      <c r="HL164"/>
      <c r="HW164" s="61"/>
      <c r="HX164"/>
      <c r="II164" s="61"/>
      <c r="IJ164"/>
      <c r="IU164" s="61"/>
      <c r="IV164"/>
      <c r="IZ164" s="49"/>
      <c r="JC164"/>
    </row>
    <row r="165" spans="30:263" x14ac:dyDescent="0.25">
      <c r="AD165" s="49"/>
      <c r="AF165" s="98"/>
      <c r="AG165" s="72"/>
      <c r="AH165" s="52"/>
      <c r="AI165" s="88"/>
      <c r="AJ165" s="72"/>
      <c r="AK165" s="52"/>
      <c r="AL165" s="49"/>
      <c r="AN165" s="66"/>
      <c r="AO165" s="49"/>
      <c r="AP165"/>
      <c r="BB165" s="65"/>
      <c r="BC165" s="49"/>
      <c r="BH165" s="98"/>
      <c r="BI165" s="72"/>
      <c r="BJ165" s="52"/>
      <c r="BK165" s="88"/>
      <c r="BL165" s="72"/>
      <c r="BM165" s="52"/>
      <c r="BN165" s="49"/>
      <c r="BO165" s="22"/>
      <c r="BP165" s="65"/>
      <c r="BQ165"/>
      <c r="BR165"/>
      <c r="BT165" s="49"/>
      <c r="BU165" s="100"/>
      <c r="BV165" s="98"/>
      <c r="BW165" s="72"/>
      <c r="BX165" s="52"/>
      <c r="BY165" s="88"/>
      <c r="BZ165" s="72"/>
      <c r="CA165" s="52"/>
      <c r="CB165"/>
      <c r="CD165" s="61"/>
      <c r="CE165"/>
      <c r="CF165" s="49"/>
      <c r="CJ165" s="98"/>
      <c r="CK165" s="72"/>
      <c r="CL165" s="52"/>
      <c r="CM165" s="88"/>
      <c r="CN165" s="72"/>
      <c r="CO165" s="52"/>
      <c r="CP165" s="49"/>
      <c r="CR165" s="61"/>
      <c r="CS165"/>
      <c r="CT165" s="49"/>
      <c r="CX165" s="98"/>
      <c r="CY165" s="72"/>
      <c r="CZ165" s="52"/>
      <c r="DA165" s="88"/>
      <c r="DB165" s="72"/>
      <c r="DC165" s="52"/>
      <c r="DD165"/>
      <c r="DF165" s="61"/>
      <c r="DG165"/>
      <c r="DT165" s="61"/>
      <c r="DU165"/>
      <c r="EF165" s="49"/>
      <c r="EH165" s="61"/>
      <c r="EI165"/>
      <c r="EV165" s="61"/>
      <c r="EW165"/>
      <c r="FJ165" s="61"/>
      <c r="FK165"/>
      <c r="FX165" s="61"/>
      <c r="FY165"/>
      <c r="GL165" s="61"/>
      <c r="GM165"/>
      <c r="GY165" s="61"/>
      <c r="GZ165"/>
      <c r="HK165" s="61"/>
      <c r="HL165"/>
      <c r="HW165" s="61"/>
      <c r="HX165"/>
      <c r="II165" s="61"/>
      <c r="IJ165"/>
      <c r="IU165" s="61"/>
      <c r="IV165"/>
      <c r="IZ165" s="49"/>
      <c r="JC165"/>
    </row>
    <row r="166" spans="30:263" x14ac:dyDescent="0.25">
      <c r="AD166" s="49"/>
      <c r="AF166" s="98"/>
      <c r="AG166" s="72"/>
      <c r="AH166" s="52"/>
      <c r="AI166" s="88"/>
      <c r="AJ166" s="72"/>
      <c r="AK166" s="52"/>
      <c r="AL166" s="49"/>
      <c r="AN166" s="66"/>
      <c r="AO166" s="49"/>
      <c r="AP166"/>
      <c r="BB166" s="65"/>
      <c r="BC166" s="49"/>
      <c r="BH166" s="98"/>
      <c r="BI166" s="72"/>
      <c r="BJ166" s="52"/>
      <c r="BK166" s="88"/>
      <c r="BL166" s="72"/>
      <c r="BM166" s="52"/>
      <c r="BN166" s="49"/>
      <c r="BO166" s="22"/>
      <c r="BP166" s="65"/>
      <c r="BQ166"/>
      <c r="BR166"/>
      <c r="BT166" s="49"/>
      <c r="BU166" s="100"/>
      <c r="BV166" s="98"/>
      <c r="BW166" s="72"/>
      <c r="BX166" s="52"/>
      <c r="BY166" s="88"/>
      <c r="BZ166" s="72"/>
      <c r="CA166" s="52"/>
      <c r="CB166"/>
      <c r="CD166" s="61"/>
      <c r="CE166"/>
      <c r="CF166" s="49"/>
      <c r="CJ166" s="98"/>
      <c r="CK166" s="72"/>
      <c r="CL166" s="52"/>
      <c r="CM166" s="88"/>
      <c r="CN166" s="72"/>
      <c r="CO166" s="52"/>
      <c r="CP166" s="49"/>
      <c r="CR166" s="61"/>
      <c r="CS166"/>
      <c r="CT166" s="49"/>
      <c r="CX166" s="98"/>
      <c r="CY166" s="72"/>
      <c r="CZ166" s="52"/>
      <c r="DA166" s="88"/>
      <c r="DB166" s="72"/>
      <c r="DC166" s="52"/>
      <c r="DD166"/>
      <c r="DF166" s="61"/>
      <c r="DG166"/>
      <c r="DT166" s="61"/>
      <c r="DU166"/>
      <c r="EF166" s="49"/>
      <c r="EH166" s="61"/>
      <c r="EI166"/>
      <c r="EV166" s="61"/>
      <c r="EW166"/>
      <c r="FJ166" s="61"/>
      <c r="FK166"/>
      <c r="FU166" s="52"/>
      <c r="FX166" s="61"/>
      <c r="FY166"/>
      <c r="GL166" s="61"/>
      <c r="GM166"/>
      <c r="GY166" s="61"/>
      <c r="GZ166"/>
      <c r="HK166" s="61"/>
      <c r="HL166"/>
      <c r="HW166" s="61"/>
      <c r="HX166"/>
      <c r="II166" s="61"/>
      <c r="IJ166"/>
      <c r="IU166" s="61"/>
      <c r="IV166"/>
      <c r="IZ166" s="49"/>
      <c r="JC166"/>
    </row>
    <row r="167" spans="30:263" x14ac:dyDescent="0.25">
      <c r="AD167" s="49"/>
      <c r="AF167" s="98"/>
      <c r="AG167" s="72"/>
      <c r="AH167" s="52"/>
      <c r="AI167" s="88"/>
      <c r="AJ167" s="72"/>
      <c r="AK167" s="52"/>
      <c r="AL167" s="49"/>
      <c r="AN167" s="66"/>
      <c r="AO167" s="49"/>
      <c r="AP167"/>
      <c r="BB167" s="65"/>
      <c r="BC167" s="49"/>
      <c r="BH167" s="98"/>
      <c r="BI167" s="72"/>
      <c r="BJ167" s="52"/>
      <c r="BK167" s="88"/>
      <c r="BL167" s="72"/>
      <c r="BM167" s="52"/>
      <c r="BN167" s="49"/>
      <c r="BO167" s="22"/>
      <c r="BP167" s="65"/>
      <c r="BQ167"/>
      <c r="BR167"/>
      <c r="BT167" s="49"/>
      <c r="BU167" s="100"/>
      <c r="BV167" s="98"/>
      <c r="BW167" s="72"/>
      <c r="BX167" s="52"/>
      <c r="BY167" s="88"/>
      <c r="BZ167" s="72"/>
      <c r="CA167" s="52"/>
      <c r="CB167"/>
      <c r="CD167" s="61"/>
      <c r="CE167"/>
      <c r="CF167" s="49"/>
      <c r="CJ167" s="98"/>
      <c r="CK167" s="72"/>
      <c r="CL167" s="52"/>
      <c r="CM167" s="88"/>
      <c r="CN167" s="72"/>
      <c r="CO167" s="52"/>
      <c r="CP167" s="49"/>
      <c r="CR167" s="61"/>
      <c r="CS167"/>
      <c r="CT167" s="49"/>
      <c r="CX167" s="98"/>
      <c r="CY167" s="72"/>
      <c r="CZ167" s="52"/>
      <c r="DA167" s="88"/>
      <c r="DB167" s="72"/>
      <c r="DC167" s="52"/>
      <c r="DD167"/>
      <c r="DF167" s="61"/>
      <c r="DG167"/>
      <c r="DT167" s="61"/>
      <c r="DU167"/>
      <c r="EF167" s="49"/>
      <c r="EH167" s="61"/>
      <c r="EI167"/>
      <c r="EV167" s="61"/>
      <c r="EW167"/>
      <c r="FJ167" s="61"/>
      <c r="FK167"/>
      <c r="FU167" s="52"/>
      <c r="FX167" s="61"/>
      <c r="FY167"/>
      <c r="GL167" s="61"/>
      <c r="GM167"/>
      <c r="GY167" s="61"/>
      <c r="GZ167"/>
      <c r="HK167" s="61"/>
      <c r="HL167"/>
      <c r="HW167" s="61"/>
      <c r="HX167"/>
      <c r="II167" s="61"/>
      <c r="IJ167"/>
      <c r="IU167" s="61"/>
      <c r="IV167"/>
      <c r="IZ167" s="49"/>
      <c r="JC167"/>
    </row>
    <row r="168" spans="30:263" x14ac:dyDescent="0.25">
      <c r="AD168" s="49"/>
      <c r="AF168" s="98"/>
      <c r="AG168" s="72"/>
      <c r="AH168" s="52"/>
      <c r="AI168" s="88"/>
      <c r="AJ168" s="72"/>
      <c r="AK168" s="52"/>
      <c r="AL168" s="49"/>
      <c r="AN168" s="66"/>
      <c r="AO168" s="49"/>
      <c r="AP168"/>
      <c r="BB168" s="65"/>
      <c r="BC168" s="49"/>
      <c r="BH168" s="98"/>
      <c r="BI168" s="72"/>
      <c r="BJ168" s="52"/>
      <c r="BK168" s="88"/>
      <c r="BL168" s="72"/>
      <c r="BM168" s="52"/>
      <c r="BN168" s="49"/>
      <c r="BO168" s="22"/>
      <c r="BP168" s="65"/>
      <c r="BQ168"/>
      <c r="BR168"/>
      <c r="BT168" s="49"/>
      <c r="BU168" s="100"/>
      <c r="BV168" s="98"/>
      <c r="BW168" s="72"/>
      <c r="BX168" s="52"/>
      <c r="BY168" s="88"/>
      <c r="BZ168" s="72"/>
      <c r="CA168" s="52"/>
      <c r="CB168"/>
      <c r="CD168" s="61"/>
      <c r="CE168"/>
      <c r="CF168" s="49"/>
      <c r="CJ168" s="98"/>
      <c r="CK168" s="72"/>
      <c r="CL168" s="52"/>
      <c r="CM168" s="88"/>
      <c r="CN168" s="72"/>
      <c r="CO168" s="52"/>
      <c r="CP168" s="49"/>
      <c r="CR168" s="61"/>
      <c r="CS168"/>
      <c r="CT168" s="49"/>
      <c r="CX168" s="98"/>
      <c r="CY168" s="72"/>
      <c r="CZ168" s="52"/>
      <c r="DA168" s="88"/>
      <c r="DB168" s="72"/>
      <c r="DC168" s="52"/>
      <c r="DD168"/>
      <c r="DF168" s="61"/>
      <c r="DG168"/>
      <c r="DT168" s="61"/>
      <c r="DU168"/>
      <c r="EF168" s="49"/>
      <c r="EH168" s="61"/>
      <c r="EI168"/>
      <c r="EV168" s="61"/>
      <c r="EW168"/>
      <c r="FJ168" s="61"/>
      <c r="FK168"/>
      <c r="FN168" s="49"/>
      <c r="FO168" s="100"/>
      <c r="FP168" s="98"/>
      <c r="FU168" s="52"/>
      <c r="FV168" s="22"/>
      <c r="FW168" s="49"/>
      <c r="FX168" s="61"/>
      <c r="FY168"/>
      <c r="GL168" s="61"/>
      <c r="GM168"/>
      <c r="GY168" s="61"/>
      <c r="GZ168"/>
      <c r="HK168" s="61"/>
      <c r="HL168"/>
      <c r="HW168" s="61"/>
      <c r="HX168"/>
      <c r="II168" s="61"/>
      <c r="IJ168"/>
      <c r="IU168" s="61"/>
      <c r="IV168"/>
      <c r="IZ168" s="49"/>
      <c r="JC168"/>
    </row>
    <row r="169" spans="30:263" x14ac:dyDescent="0.25">
      <c r="AD169" s="49"/>
      <c r="AF169" s="98"/>
      <c r="AG169" s="72"/>
      <c r="AH169" s="52"/>
      <c r="AI169" s="88"/>
      <c r="AJ169" s="72"/>
      <c r="AK169" s="52"/>
      <c r="AL169" s="49"/>
      <c r="AN169" s="66"/>
      <c r="AO169" s="49"/>
      <c r="AP169"/>
      <c r="BB169" s="65"/>
      <c r="BC169" s="49"/>
      <c r="BH169" s="98"/>
      <c r="BI169" s="72"/>
      <c r="BJ169" s="52"/>
      <c r="BK169" s="88"/>
      <c r="BL169" s="72"/>
      <c r="BM169" s="52"/>
      <c r="BN169" s="49"/>
      <c r="BO169" s="22"/>
      <c r="BP169" s="65"/>
      <c r="BQ169"/>
      <c r="BR169"/>
      <c r="BT169" s="49"/>
      <c r="BU169" s="100"/>
      <c r="BV169" s="98"/>
      <c r="BW169" s="72"/>
      <c r="BX169" s="52"/>
      <c r="BY169" s="88"/>
      <c r="BZ169" s="72"/>
      <c r="CA169" s="52"/>
      <c r="CB169"/>
      <c r="CD169" s="61"/>
      <c r="CE169"/>
      <c r="CF169" s="49"/>
      <c r="CJ169" s="98"/>
      <c r="CK169" s="72"/>
      <c r="CL169" s="52"/>
      <c r="CM169" s="88"/>
      <c r="CN169" s="72"/>
      <c r="CO169" s="52"/>
      <c r="CP169" s="49"/>
      <c r="CR169" s="61"/>
      <c r="CS169"/>
      <c r="CT169" s="49"/>
      <c r="CX169" s="98"/>
      <c r="CY169" s="72"/>
      <c r="CZ169" s="52"/>
      <c r="DA169" s="88"/>
      <c r="DB169" s="72"/>
      <c r="DC169" s="52"/>
      <c r="DD169"/>
      <c r="DF169" s="61"/>
      <c r="DG169"/>
      <c r="DT169" s="61"/>
      <c r="DU169"/>
      <c r="EF169" s="49"/>
      <c r="EH169" s="61"/>
      <c r="EI169"/>
      <c r="EV169" s="61"/>
      <c r="EW169"/>
      <c r="FJ169" s="61"/>
      <c r="FK169"/>
      <c r="FN169" s="49"/>
      <c r="FO169" s="100"/>
      <c r="FP169" s="98"/>
      <c r="FU169" s="52"/>
      <c r="FV169" s="22"/>
      <c r="FW169" s="49"/>
      <c r="FX169" s="61"/>
      <c r="FY169"/>
      <c r="GL169" s="61"/>
      <c r="GM169"/>
      <c r="GY169" s="61"/>
      <c r="GZ169"/>
      <c r="HK169" s="61"/>
      <c r="HL169"/>
      <c r="HW169" s="61"/>
      <c r="HX169"/>
      <c r="II169" s="61"/>
      <c r="IJ169"/>
      <c r="IU169" s="61"/>
      <c r="IV169"/>
      <c r="IZ169" s="49"/>
      <c r="JC169"/>
    </row>
    <row r="170" spans="30:263" x14ac:dyDescent="0.25">
      <c r="AD170" s="49"/>
      <c r="AF170" s="98"/>
      <c r="AG170" s="72"/>
      <c r="AH170" s="52"/>
      <c r="AI170" s="88"/>
      <c r="AJ170" s="72"/>
      <c r="AK170" s="52"/>
      <c r="AL170" s="49"/>
      <c r="AN170" s="66"/>
      <c r="AO170" s="49"/>
      <c r="AP170"/>
      <c r="BB170" s="65"/>
      <c r="BC170" s="49"/>
      <c r="BH170" s="98"/>
      <c r="BI170" s="72"/>
      <c r="BJ170" s="52"/>
      <c r="BK170" s="88"/>
      <c r="BL170" s="72"/>
      <c r="BM170" s="52"/>
      <c r="BN170" s="49"/>
      <c r="BO170" s="22"/>
      <c r="BP170" s="65"/>
      <c r="BQ170"/>
      <c r="BR170"/>
      <c r="BT170" s="49"/>
      <c r="BU170" s="100"/>
      <c r="BV170" s="98"/>
      <c r="BW170" s="72"/>
      <c r="BX170" s="52"/>
      <c r="BY170" s="88"/>
      <c r="BZ170" s="72"/>
      <c r="CA170" s="52"/>
      <c r="CB170"/>
      <c r="CD170" s="61"/>
      <c r="CE170"/>
      <c r="CF170" s="49"/>
      <c r="CJ170" s="98"/>
      <c r="CK170" s="72"/>
      <c r="CL170" s="52"/>
      <c r="CM170" s="88"/>
      <c r="CN170" s="72"/>
      <c r="CO170" s="52"/>
      <c r="CP170" s="49"/>
      <c r="CR170" s="61"/>
      <c r="CS170"/>
      <c r="CT170" s="49"/>
      <c r="CX170" s="98"/>
      <c r="CY170" s="72"/>
      <c r="CZ170" s="52"/>
      <c r="DA170" s="88"/>
      <c r="DB170" s="72"/>
      <c r="DC170" s="52"/>
      <c r="DD170"/>
      <c r="DF170" s="61"/>
      <c r="DG170"/>
      <c r="DT170" s="61"/>
      <c r="DU170"/>
      <c r="EF170" s="49"/>
      <c r="EH170" s="61"/>
      <c r="EI170"/>
      <c r="EV170" s="61"/>
      <c r="EW170"/>
      <c r="FJ170" s="61"/>
      <c r="FK170"/>
      <c r="FN170" s="49"/>
      <c r="FO170" s="100"/>
      <c r="FP170" s="98"/>
      <c r="FU170" s="52"/>
      <c r="FV170" s="22"/>
      <c r="FW170" s="49"/>
      <c r="FX170" s="61"/>
      <c r="FY170"/>
      <c r="GL170" s="61"/>
      <c r="GM170"/>
      <c r="GY170" s="61"/>
      <c r="GZ170"/>
      <c r="HK170" s="61"/>
      <c r="HL170"/>
      <c r="HW170" s="61"/>
      <c r="HX170"/>
      <c r="II170" s="61"/>
      <c r="IJ170"/>
      <c r="IU170" s="61"/>
      <c r="IV170"/>
      <c r="IZ170" s="49"/>
      <c r="JC170"/>
    </row>
    <row r="171" spans="30:263" x14ac:dyDescent="0.25">
      <c r="AD171" s="49"/>
      <c r="AF171" s="98"/>
      <c r="AG171" s="72"/>
      <c r="AH171" s="52"/>
      <c r="AI171" s="88"/>
      <c r="AJ171" s="72"/>
      <c r="AK171" s="52"/>
      <c r="AL171" s="49"/>
      <c r="AN171" s="66"/>
      <c r="AO171" s="49"/>
      <c r="AP171"/>
      <c r="BB171" s="65"/>
      <c r="BC171" s="49"/>
      <c r="BH171" s="98"/>
      <c r="BI171" s="72"/>
      <c r="BJ171" s="52"/>
      <c r="BK171" s="88"/>
      <c r="BL171" s="72"/>
      <c r="BM171" s="52"/>
      <c r="BN171" s="49"/>
      <c r="BO171" s="22"/>
      <c r="BP171" s="65"/>
      <c r="BQ171"/>
      <c r="BR171"/>
      <c r="BT171" s="49"/>
      <c r="BU171" s="100"/>
      <c r="BV171" s="98"/>
      <c r="BW171" s="72"/>
      <c r="BX171" s="52"/>
      <c r="BY171" s="88"/>
      <c r="BZ171" s="72"/>
      <c r="CA171" s="52"/>
      <c r="CB171"/>
      <c r="CD171" s="61"/>
      <c r="CE171"/>
      <c r="CF171" s="49"/>
      <c r="CJ171" s="98"/>
      <c r="CK171" s="72"/>
      <c r="CL171" s="52"/>
      <c r="CM171" s="88"/>
      <c r="CN171" s="72"/>
      <c r="CO171" s="52"/>
      <c r="CP171" s="49"/>
      <c r="CR171" s="61"/>
      <c r="CS171"/>
      <c r="CT171" s="49"/>
      <c r="CX171" s="98"/>
      <c r="CY171" s="72"/>
      <c r="CZ171" s="52"/>
      <c r="DA171" s="88"/>
      <c r="DB171" s="72"/>
      <c r="DC171" s="52"/>
      <c r="DD171"/>
      <c r="DF171" s="61"/>
      <c r="DG171"/>
      <c r="DT171" s="61"/>
      <c r="DU171"/>
      <c r="EF171" s="49"/>
      <c r="EH171" s="61"/>
      <c r="EI171"/>
      <c r="EV171" s="61"/>
      <c r="EW171"/>
      <c r="FJ171" s="61"/>
      <c r="FK171"/>
      <c r="FN171" s="49"/>
      <c r="FO171" s="100"/>
      <c r="FP171" s="98"/>
      <c r="FU171" s="52"/>
      <c r="FV171" s="22"/>
      <c r="FW171" s="49"/>
      <c r="FX171" s="61"/>
      <c r="FY171"/>
      <c r="GL171" s="61"/>
      <c r="GM171"/>
      <c r="GY171" s="61"/>
      <c r="GZ171"/>
      <c r="HK171" s="61"/>
      <c r="HL171"/>
      <c r="HW171" s="61"/>
      <c r="HX171"/>
      <c r="II171" s="61"/>
      <c r="IJ171"/>
      <c r="IU171" s="61"/>
      <c r="IV171"/>
      <c r="IZ171" s="49"/>
      <c r="JC171"/>
    </row>
    <row r="172" spans="30:263" x14ac:dyDescent="0.25">
      <c r="AD172" s="49"/>
      <c r="AF172" s="98"/>
      <c r="AG172" s="72"/>
      <c r="AH172" s="52"/>
      <c r="AI172" s="88"/>
      <c r="AJ172" s="72"/>
      <c r="AK172" s="52"/>
      <c r="AL172" s="49"/>
      <c r="AN172" s="66"/>
      <c r="AO172" s="49"/>
      <c r="AP172"/>
      <c r="BB172" s="65"/>
      <c r="BC172" s="49"/>
      <c r="BH172" s="98"/>
      <c r="BI172" s="72"/>
      <c r="BJ172" s="52"/>
      <c r="BK172" s="88"/>
      <c r="BL172" s="72"/>
      <c r="BM172" s="52"/>
      <c r="BN172" s="49"/>
      <c r="BO172" s="22"/>
      <c r="BP172" s="65"/>
      <c r="BQ172"/>
      <c r="BR172"/>
      <c r="BT172" s="49"/>
      <c r="BU172" s="100"/>
      <c r="BV172" s="98"/>
      <c r="BW172" s="72"/>
      <c r="BX172" s="52"/>
      <c r="BY172" s="88"/>
      <c r="BZ172" s="72"/>
      <c r="CA172" s="52"/>
      <c r="CB172"/>
      <c r="CD172" s="61"/>
      <c r="CE172"/>
      <c r="CF172" s="49"/>
      <c r="CJ172" s="98"/>
      <c r="CK172" s="72"/>
      <c r="CL172" s="52"/>
      <c r="CM172" s="88"/>
      <c r="CN172" s="72"/>
      <c r="CO172" s="52"/>
      <c r="CP172" s="49"/>
      <c r="CR172" s="61"/>
      <c r="CS172"/>
      <c r="CT172" s="49"/>
      <c r="CX172" s="98"/>
      <c r="CY172" s="72"/>
      <c r="CZ172" s="52"/>
      <c r="DA172" s="88"/>
      <c r="DB172" s="72"/>
      <c r="DC172" s="52"/>
      <c r="DD172"/>
      <c r="DF172" s="61"/>
      <c r="DG172"/>
      <c r="DT172" s="61"/>
      <c r="DU172"/>
      <c r="EF172" s="49"/>
      <c r="EH172" s="61"/>
      <c r="EI172"/>
      <c r="EV172" s="61"/>
      <c r="EW172"/>
      <c r="FJ172" s="61"/>
      <c r="FK172"/>
      <c r="FN172" s="49"/>
      <c r="FO172" s="100"/>
      <c r="FP172" s="98"/>
      <c r="FU172" s="52"/>
      <c r="FV172" s="22"/>
      <c r="FW172" s="49"/>
      <c r="FX172" s="61"/>
      <c r="FY172"/>
      <c r="GL172" s="61"/>
      <c r="GM172"/>
      <c r="GY172" s="61"/>
      <c r="GZ172"/>
      <c r="HK172" s="61"/>
      <c r="HL172"/>
      <c r="HW172" s="61"/>
      <c r="HX172"/>
      <c r="II172" s="61"/>
      <c r="IJ172"/>
      <c r="IU172" s="61"/>
      <c r="IV172"/>
      <c r="IZ172" s="49"/>
      <c r="JC172"/>
    </row>
    <row r="173" spans="30:263" x14ac:dyDescent="0.25">
      <c r="AD173" s="49"/>
      <c r="AF173" s="98"/>
      <c r="AG173" s="72"/>
      <c r="AH173" s="52"/>
      <c r="AI173" s="88"/>
      <c r="AJ173" s="72"/>
      <c r="AK173" s="52"/>
      <c r="AL173" s="49"/>
      <c r="AN173" s="66"/>
      <c r="AO173" s="49"/>
      <c r="AP173"/>
      <c r="BB173" s="65"/>
      <c r="BC173" s="49"/>
      <c r="BH173" s="98"/>
      <c r="BI173" s="72"/>
      <c r="BJ173" s="52"/>
      <c r="BK173" s="88"/>
      <c r="BL173" s="72"/>
      <c r="BM173" s="52"/>
      <c r="BN173" s="49"/>
      <c r="BO173" s="22"/>
      <c r="BP173" s="65"/>
      <c r="BQ173"/>
      <c r="BR173"/>
      <c r="BT173" s="49"/>
      <c r="BU173" s="100"/>
      <c r="BV173" s="98"/>
      <c r="BW173" s="72"/>
      <c r="BX173" s="52"/>
      <c r="BY173" s="88"/>
      <c r="BZ173" s="72"/>
      <c r="CA173" s="52"/>
      <c r="CB173"/>
      <c r="CD173" s="61"/>
      <c r="CE173"/>
      <c r="CF173" s="49"/>
      <c r="CJ173" s="98"/>
      <c r="CK173" s="72"/>
      <c r="CL173" s="52"/>
      <c r="CM173" s="88"/>
      <c r="CN173" s="72"/>
      <c r="CO173" s="52"/>
      <c r="CP173" s="49"/>
      <c r="CR173" s="61"/>
      <c r="CS173"/>
      <c r="CT173" s="49"/>
      <c r="CX173" s="98"/>
      <c r="CY173" s="72"/>
      <c r="CZ173" s="52"/>
      <c r="DA173" s="88"/>
      <c r="DB173" s="72"/>
      <c r="DC173" s="52"/>
      <c r="DD173"/>
      <c r="DF173" s="61"/>
      <c r="DG173"/>
      <c r="DT173" s="61"/>
      <c r="DU173"/>
      <c r="EF173" s="49"/>
      <c r="EH173" s="61"/>
      <c r="EI173"/>
      <c r="EV173" s="61"/>
      <c r="EW173"/>
      <c r="FJ173" s="61"/>
      <c r="FK173"/>
      <c r="FN173" s="49"/>
      <c r="FO173" s="100"/>
      <c r="FP173" s="98"/>
      <c r="FU173" s="52"/>
      <c r="FV173" s="22"/>
      <c r="FW173" s="49"/>
      <c r="FX173" s="61"/>
      <c r="FY173"/>
      <c r="GL173" s="61"/>
      <c r="GM173"/>
      <c r="GY173" s="61"/>
      <c r="GZ173"/>
      <c r="HK173" s="61"/>
      <c r="HL173"/>
      <c r="HW173" s="61"/>
      <c r="HX173"/>
      <c r="II173" s="61"/>
      <c r="IJ173"/>
      <c r="IU173" s="61"/>
      <c r="IV173"/>
      <c r="IZ173" s="49"/>
      <c r="JC173"/>
    </row>
    <row r="174" spans="30:263" x14ac:dyDescent="0.25">
      <c r="AD174" s="49"/>
      <c r="AF174" s="98"/>
      <c r="AG174" s="72"/>
      <c r="AH174" s="52"/>
      <c r="AI174" s="88"/>
      <c r="AJ174" s="72"/>
      <c r="AK174" s="52"/>
      <c r="AL174" s="49"/>
      <c r="AN174" s="66"/>
      <c r="AO174" s="49"/>
      <c r="AP174"/>
      <c r="BB174" s="65"/>
      <c r="BC174" s="49"/>
      <c r="BH174" s="98"/>
      <c r="BI174" s="72"/>
      <c r="BJ174" s="52"/>
      <c r="BK174" s="88"/>
      <c r="BL174" s="72"/>
      <c r="BM174" s="52"/>
      <c r="BN174" s="49"/>
      <c r="BO174" s="22"/>
      <c r="BP174" s="65"/>
      <c r="BQ174"/>
      <c r="BR174"/>
      <c r="BT174" s="49"/>
      <c r="BU174" s="100"/>
      <c r="BV174" s="98"/>
      <c r="BW174" s="72"/>
      <c r="BX174" s="52"/>
      <c r="BY174" s="88"/>
      <c r="BZ174" s="72"/>
      <c r="CA174" s="52"/>
      <c r="CB174"/>
      <c r="CD174" s="61"/>
      <c r="CE174"/>
      <c r="CF174" s="49"/>
      <c r="CJ174" s="98"/>
      <c r="CK174" s="72"/>
      <c r="CL174" s="52"/>
      <c r="CM174" s="88"/>
      <c r="CN174" s="72"/>
      <c r="CO174" s="52"/>
      <c r="CP174" s="49"/>
      <c r="CR174" s="61"/>
      <c r="CS174"/>
      <c r="CT174" s="49"/>
      <c r="CX174" s="98"/>
      <c r="CY174" s="72"/>
      <c r="CZ174" s="52"/>
      <c r="DA174" s="88"/>
      <c r="DB174" s="72"/>
      <c r="DC174" s="52"/>
      <c r="DD174"/>
      <c r="DF174" s="61"/>
      <c r="DG174"/>
      <c r="DT174" s="61"/>
      <c r="DU174"/>
      <c r="EF174" s="49"/>
      <c r="EH174" s="61"/>
      <c r="EI174"/>
      <c r="EV174" s="61"/>
      <c r="EW174"/>
      <c r="FJ174" s="61"/>
      <c r="FK174"/>
      <c r="FN174" s="49"/>
      <c r="FO174" s="100"/>
      <c r="FP174" s="98"/>
      <c r="FU174" s="52"/>
      <c r="FV174" s="22"/>
      <c r="FW174" s="49"/>
      <c r="FX174" s="61"/>
      <c r="FY174"/>
      <c r="GL174" s="61"/>
      <c r="GM174"/>
      <c r="GY174" s="61"/>
      <c r="GZ174"/>
      <c r="HK174" s="61"/>
      <c r="HL174"/>
      <c r="HW174" s="61"/>
      <c r="HX174"/>
      <c r="II174" s="61"/>
      <c r="IJ174"/>
      <c r="IU174" s="61"/>
      <c r="IV174"/>
      <c r="IZ174" s="49"/>
      <c r="JC174"/>
    </row>
    <row r="175" spans="30:263" x14ac:dyDescent="0.25">
      <c r="BC175" s="65"/>
      <c r="BO175" s="49"/>
      <c r="BP175" s="22"/>
      <c r="BR175"/>
      <c r="FP175" s="49"/>
      <c r="FQ175" s="98"/>
      <c r="FV175" s="52"/>
      <c r="FW175" s="22"/>
      <c r="FX175" s="49"/>
    </row>
    <row r="176" spans="30:263" x14ac:dyDescent="0.25">
      <c r="BC176" s="65"/>
      <c r="BO176" s="49"/>
      <c r="BP176" s="22"/>
      <c r="BR176"/>
      <c r="FP176" s="49"/>
      <c r="FQ176" s="98"/>
      <c r="FW176" s="22"/>
      <c r="FX176" s="49"/>
    </row>
    <row r="177" spans="55:180" x14ac:dyDescent="0.25">
      <c r="BC177" s="65"/>
      <c r="BO177" s="49"/>
      <c r="BP177" s="22"/>
      <c r="BR177"/>
      <c r="FP177" s="49"/>
      <c r="FQ177" s="98"/>
      <c r="FX177" s="49"/>
    </row>
    <row r="178" spans="55:180" x14ac:dyDescent="0.25">
      <c r="BC178" s="65"/>
      <c r="BO178" s="49"/>
      <c r="BP178" s="22"/>
      <c r="BR178"/>
    </row>
    <row r="179" spans="55:180" x14ac:dyDescent="0.25">
      <c r="BC179" s="65"/>
      <c r="BO179" s="49"/>
      <c r="BP179" s="22"/>
      <c r="BR179"/>
    </row>
    <row r="180" spans="55:180" x14ac:dyDescent="0.25">
      <c r="BC180" s="65"/>
      <c r="BO180" s="49"/>
      <c r="BP180" s="22"/>
      <c r="BR180"/>
    </row>
  </sheetData>
  <mergeCells count="1">
    <mergeCell ref="F20:K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34" sqref="J34"/>
    </sheetView>
  </sheetViews>
  <sheetFormatPr defaultRowHeight="15.75" x14ac:dyDescent="0.25"/>
  <cols>
    <col min="1" max="1" width="10.875" style="90" bestFit="1" customWidth="1"/>
    <col min="2" max="2" width="10.875" style="90" customWidth="1"/>
    <col min="3" max="3" width="9.25" style="90" bestFit="1" customWidth="1"/>
    <col min="4" max="4" width="9.125" style="90" bestFit="1" customWidth="1"/>
    <col min="5" max="5" width="6.875" style="90" hidden="1" customWidth="1"/>
    <col min="6" max="6" width="6.375" style="90" hidden="1" customWidth="1"/>
    <col min="7" max="7" width="13.375" style="90" bestFit="1" customWidth="1"/>
    <col min="8" max="8" width="16.625" style="90" bestFit="1" customWidth="1"/>
    <col min="9" max="9" width="12" style="90" bestFit="1" customWidth="1"/>
    <col min="10" max="10" width="13.25" style="90" bestFit="1" customWidth="1"/>
    <col min="11" max="16384" width="9" style="90"/>
  </cols>
  <sheetData>
    <row r="1" spans="1:11" x14ac:dyDescent="0.25">
      <c r="A1" s="90" t="s">
        <v>14</v>
      </c>
      <c r="B1" s="91">
        <v>100</v>
      </c>
      <c r="C1" s="4">
        <v>1051.3</v>
      </c>
    </row>
    <row r="2" spans="1:11" x14ac:dyDescent="0.25">
      <c r="A2" s="15" t="s">
        <v>124</v>
      </c>
      <c r="B2" s="15" t="s">
        <v>53</v>
      </c>
      <c r="C2" s="95" t="s">
        <v>129</v>
      </c>
      <c r="D2" s="95" t="s">
        <v>130</v>
      </c>
      <c r="E2" s="15" t="s">
        <v>125</v>
      </c>
      <c r="F2" s="15" t="s">
        <v>126</v>
      </c>
      <c r="G2" s="96" t="s">
        <v>131</v>
      </c>
      <c r="H2" s="96" t="s">
        <v>132</v>
      </c>
      <c r="I2" s="95" t="s">
        <v>127</v>
      </c>
      <c r="J2" s="96" t="s">
        <v>128</v>
      </c>
    </row>
    <row r="3" spans="1:11" x14ac:dyDescent="0.25">
      <c r="A3" s="90">
        <v>16</v>
      </c>
      <c r="B3" s="94">
        <f>A3*(1/60)</f>
        <v>0.26666666666666666</v>
      </c>
      <c r="C3" s="90">
        <v>577</v>
      </c>
      <c r="D3" s="90">
        <v>581</v>
      </c>
      <c r="E3" s="90">
        <v>569</v>
      </c>
      <c r="F3" s="90">
        <v>587</v>
      </c>
      <c r="G3" s="90">
        <v>569</v>
      </c>
      <c r="H3" s="90">
        <v>587</v>
      </c>
      <c r="I3" s="90">
        <f>SQRT(C3^2+D3^2)*($B$1/$C$1)</f>
        <v>77.887809152515104</v>
      </c>
      <c r="J3" s="90">
        <f>SQRT(G3^2+H3^2)*($B$1/$C$1)</f>
        <v>77.762249202400014</v>
      </c>
      <c r="K3" s="90">
        <f>((I3-J3)/I3)*100</f>
        <v>0.16120616497149887</v>
      </c>
    </row>
    <row r="4" spans="1:11" x14ac:dyDescent="0.25">
      <c r="A4" s="90">
        <v>18</v>
      </c>
      <c r="B4" s="94">
        <f t="shared" ref="B4:B24" si="0">A4*(1/60)</f>
        <v>0.3</v>
      </c>
      <c r="C4" s="90">
        <v>586</v>
      </c>
      <c r="D4" s="90">
        <v>580</v>
      </c>
      <c r="E4" s="90">
        <v>587</v>
      </c>
      <c r="F4" s="90">
        <v>584.5</v>
      </c>
      <c r="G4" s="90">
        <f>E4</f>
        <v>587</v>
      </c>
      <c r="H4" s="90">
        <f>F4</f>
        <v>584.5</v>
      </c>
      <c r="I4" s="90">
        <f t="shared" ref="I4:I24" si="1">SQRT(C4^2+D4^2)*($B$1/$C$1)</f>
        <v>78.426464632015993</v>
      </c>
      <c r="J4" s="90">
        <f t="shared" ref="J4:J24" si="2">SQRT(G4^2+H4^2)*($B$1/$C$1)</f>
        <v>78.795536990351664</v>
      </c>
      <c r="K4" s="97">
        <f t="shared" ref="K4:K24" si="3">((I4-J4)/I4)*100</f>
        <v>-0.470596704909997</v>
      </c>
    </row>
    <row r="5" spans="1:11" x14ac:dyDescent="0.25">
      <c r="A5" s="90">
        <v>21</v>
      </c>
      <c r="B5" s="94">
        <f t="shared" si="0"/>
        <v>0.35</v>
      </c>
      <c r="C5" s="90">
        <v>615</v>
      </c>
      <c r="D5" s="90">
        <v>579</v>
      </c>
      <c r="E5" s="90">
        <v>596.5</v>
      </c>
      <c r="F5" s="90">
        <v>585.5</v>
      </c>
      <c r="G5" s="90">
        <f t="shared" ref="G5" si="4">E7</f>
        <v>614</v>
      </c>
      <c r="H5" s="90">
        <f t="shared" ref="H5" si="5">F7</f>
        <v>585</v>
      </c>
      <c r="I5" s="90">
        <f t="shared" si="1"/>
        <v>80.345207457932773</v>
      </c>
      <c r="J5" s="90">
        <f t="shared" si="2"/>
        <v>80.668599167054381</v>
      </c>
      <c r="K5" s="97">
        <f t="shared" si="3"/>
        <v>-0.40250279930004573</v>
      </c>
    </row>
    <row r="6" spans="1:11" x14ac:dyDescent="0.25">
      <c r="A6" s="90">
        <v>24</v>
      </c>
      <c r="B6" s="94">
        <f t="shared" si="0"/>
        <v>0.4</v>
      </c>
      <c r="C6" s="90">
        <v>642</v>
      </c>
      <c r="D6" s="90">
        <v>578</v>
      </c>
      <c r="E6" s="90">
        <v>605</v>
      </c>
      <c r="F6" s="90">
        <v>585</v>
      </c>
      <c r="G6" s="90">
        <f t="shared" ref="G6" si="6">E10</f>
        <v>643.5</v>
      </c>
      <c r="H6" s="90">
        <f t="shared" ref="H6" si="7">F10</f>
        <v>582.5</v>
      </c>
      <c r="I6" s="90">
        <f t="shared" si="1"/>
        <v>82.17031005037704</v>
      </c>
      <c r="J6" s="90">
        <f t="shared" si="2"/>
        <v>82.563046793076865</v>
      </c>
      <c r="K6" s="97">
        <f t="shared" si="3"/>
        <v>-0.47795455859792318</v>
      </c>
    </row>
    <row r="7" spans="1:11" x14ac:dyDescent="0.25">
      <c r="A7" s="90">
        <v>27</v>
      </c>
      <c r="B7" s="94">
        <f t="shared" si="0"/>
        <v>0.45</v>
      </c>
      <c r="C7" s="90">
        <v>677</v>
      </c>
      <c r="D7" s="90">
        <v>577</v>
      </c>
      <c r="E7" s="90">
        <v>614</v>
      </c>
      <c r="F7" s="90">
        <v>585</v>
      </c>
      <c r="G7" s="90">
        <f t="shared" ref="G7" si="8">E13</f>
        <v>678</v>
      </c>
      <c r="H7" s="90">
        <f t="shared" ref="H7" si="9">F13</f>
        <v>582</v>
      </c>
      <c r="I7" s="90">
        <f t="shared" si="1"/>
        <v>84.612084135538112</v>
      </c>
      <c r="J7" s="90">
        <f t="shared" si="2"/>
        <v>84.993512104170406</v>
      </c>
      <c r="K7" s="97">
        <f t="shared" si="3"/>
        <v>-0.4507960919876341</v>
      </c>
    </row>
    <row r="8" spans="1:11" x14ac:dyDescent="0.25">
      <c r="A8" s="90">
        <v>30</v>
      </c>
      <c r="B8" s="94">
        <f t="shared" si="0"/>
        <v>0.5</v>
      </c>
      <c r="C8" s="90">
        <v>714</v>
      </c>
      <c r="D8" s="90">
        <v>576</v>
      </c>
      <c r="E8" s="90">
        <v>625.5</v>
      </c>
      <c r="F8" s="90">
        <v>585</v>
      </c>
      <c r="G8" s="90">
        <f t="shared" ref="G8" si="10">E16</f>
        <v>713.5</v>
      </c>
      <c r="H8" s="90">
        <f t="shared" ref="H8" si="11">F16</f>
        <v>581</v>
      </c>
      <c r="I8" s="90">
        <f t="shared" si="1"/>
        <v>87.260756629148418</v>
      </c>
      <c r="J8" s="90">
        <f t="shared" si="2"/>
        <v>87.523275144096104</v>
      </c>
      <c r="K8" s="97">
        <f t="shared" si="3"/>
        <v>-0.30084372986057184</v>
      </c>
    </row>
    <row r="9" spans="1:11" x14ac:dyDescent="0.25">
      <c r="A9" s="90">
        <v>33</v>
      </c>
      <c r="B9" s="94">
        <f t="shared" si="0"/>
        <v>0.55000000000000004</v>
      </c>
      <c r="C9" s="90">
        <v>746</v>
      </c>
      <c r="D9" s="90">
        <v>576</v>
      </c>
      <c r="E9" s="90">
        <v>635.5</v>
      </c>
      <c r="F9" s="90">
        <v>584.5</v>
      </c>
      <c r="G9" s="90">
        <f t="shared" ref="G9" si="12">E19</f>
        <v>745.5</v>
      </c>
      <c r="H9" s="90">
        <f t="shared" ref="H9" si="13">F19</f>
        <v>580.5</v>
      </c>
      <c r="I9" s="90">
        <f t="shared" si="1"/>
        <v>89.650189316844333</v>
      </c>
      <c r="J9" s="90">
        <f t="shared" si="2"/>
        <v>89.874893060224906</v>
      </c>
      <c r="K9" s="97">
        <f t="shared" si="3"/>
        <v>-0.25064502941139188</v>
      </c>
    </row>
    <row r="10" spans="1:11" x14ac:dyDescent="0.25">
      <c r="A10" s="90">
        <v>36</v>
      </c>
      <c r="B10" s="94">
        <f t="shared" si="0"/>
        <v>0.6</v>
      </c>
      <c r="C10" s="90">
        <v>782</v>
      </c>
      <c r="D10" s="90">
        <v>574</v>
      </c>
      <c r="E10" s="90">
        <v>643.5</v>
      </c>
      <c r="F10" s="90">
        <v>582.5</v>
      </c>
      <c r="G10" s="90">
        <f t="shared" ref="G10" si="14">E22</f>
        <v>782.5</v>
      </c>
      <c r="H10" s="90">
        <f t="shared" ref="H10" si="15">F22</f>
        <v>577.5</v>
      </c>
      <c r="I10" s="90">
        <f t="shared" si="1"/>
        <v>92.271620376887867</v>
      </c>
      <c r="J10" s="90">
        <f t="shared" si="2"/>
        <v>92.507269083846523</v>
      </c>
      <c r="K10" s="97">
        <f t="shared" si="3"/>
        <v>-0.25538589871526901</v>
      </c>
    </row>
    <row r="11" spans="1:11" x14ac:dyDescent="0.25">
      <c r="A11" s="90">
        <v>39</v>
      </c>
      <c r="B11" s="94">
        <f t="shared" si="0"/>
        <v>0.65</v>
      </c>
      <c r="C11" s="90">
        <v>825</v>
      </c>
      <c r="D11" s="90">
        <v>571</v>
      </c>
      <c r="E11" s="90">
        <v>655</v>
      </c>
      <c r="F11" s="90">
        <v>582.5</v>
      </c>
      <c r="G11" s="90">
        <f t="shared" ref="G11" si="16">E25</f>
        <v>826</v>
      </c>
      <c r="H11" s="90">
        <f t="shared" ref="H11" si="17">F25</f>
        <v>578</v>
      </c>
      <c r="I11" s="90">
        <f t="shared" si="1"/>
        <v>95.436836677607914</v>
      </c>
      <c r="J11" s="90">
        <f t="shared" si="2"/>
        <v>95.895254894424099</v>
      </c>
      <c r="K11" s="97">
        <f t="shared" si="3"/>
        <v>-0.4803367680393183</v>
      </c>
    </row>
    <row r="12" spans="1:11" x14ac:dyDescent="0.25">
      <c r="A12" s="90">
        <v>42</v>
      </c>
      <c r="B12" s="94">
        <f t="shared" si="0"/>
        <v>0.7</v>
      </c>
      <c r="C12" s="90">
        <v>864</v>
      </c>
      <c r="D12" s="90">
        <v>570</v>
      </c>
      <c r="E12" s="90">
        <v>667.5</v>
      </c>
      <c r="F12" s="90">
        <v>581.5</v>
      </c>
      <c r="G12" s="90">
        <f t="shared" ref="G12" si="18">E28</f>
        <v>866</v>
      </c>
      <c r="H12" s="90">
        <f t="shared" ref="H12" si="19">F28</f>
        <v>576.5</v>
      </c>
      <c r="I12" s="90">
        <f t="shared" si="1"/>
        <v>98.457396119014732</v>
      </c>
      <c r="J12" s="90">
        <f t="shared" si="2"/>
        <v>98.957523930738745</v>
      </c>
      <c r="K12" s="97">
        <f t="shared" si="3"/>
        <v>-0.50796367915261709</v>
      </c>
    </row>
    <row r="13" spans="1:11" x14ac:dyDescent="0.25">
      <c r="A13" s="90">
        <v>45</v>
      </c>
      <c r="B13" s="94">
        <f t="shared" si="0"/>
        <v>0.75</v>
      </c>
      <c r="C13" s="90">
        <v>904</v>
      </c>
      <c r="D13" s="90">
        <v>586</v>
      </c>
      <c r="E13" s="90">
        <v>678</v>
      </c>
      <c r="F13" s="90">
        <v>582</v>
      </c>
      <c r="G13" s="90">
        <f t="shared" ref="G13" si="20">E31</f>
        <v>904.5</v>
      </c>
      <c r="H13" s="90">
        <f t="shared" ref="H13" si="21">F31</f>
        <v>570.5</v>
      </c>
      <c r="I13" s="90">
        <f t="shared" si="1"/>
        <v>102.4747491515794</v>
      </c>
      <c r="J13" s="90">
        <f t="shared" si="2"/>
        <v>101.72052782645858</v>
      </c>
      <c r="K13" s="97">
        <f t="shared" si="3"/>
        <v>0.73600699817785242</v>
      </c>
    </row>
    <row r="14" spans="1:11" x14ac:dyDescent="0.25">
      <c r="A14" s="90">
        <v>48</v>
      </c>
      <c r="B14" s="94">
        <f t="shared" si="0"/>
        <v>0.8</v>
      </c>
      <c r="C14" s="90">
        <v>946</v>
      </c>
      <c r="D14" s="90">
        <v>565</v>
      </c>
      <c r="E14" s="90">
        <v>690</v>
      </c>
      <c r="F14" s="90">
        <v>581</v>
      </c>
      <c r="G14" s="90">
        <f t="shared" ref="G14" si="22">E34</f>
        <v>947</v>
      </c>
      <c r="H14" s="90">
        <f t="shared" ref="H14" si="23">F34</f>
        <v>568.5</v>
      </c>
      <c r="I14" s="90">
        <f t="shared" si="1"/>
        <v>104.81124940977789</v>
      </c>
      <c r="J14" s="90">
        <f t="shared" si="2"/>
        <v>105.06388923875144</v>
      </c>
      <c r="K14" s="97">
        <f t="shared" si="3"/>
        <v>-0.24104266516833248</v>
      </c>
    </row>
    <row r="15" spans="1:11" x14ac:dyDescent="0.25">
      <c r="A15" s="90">
        <v>51</v>
      </c>
      <c r="B15" s="94">
        <f t="shared" si="0"/>
        <v>0.85</v>
      </c>
      <c r="C15" s="90">
        <v>993</v>
      </c>
      <c r="D15" s="90">
        <v>564</v>
      </c>
      <c r="E15" s="90">
        <v>701</v>
      </c>
      <c r="F15" s="90">
        <v>581</v>
      </c>
      <c r="G15" s="90">
        <f t="shared" ref="G15" si="24">E37</f>
        <v>993</v>
      </c>
      <c r="H15" s="90">
        <f t="shared" ref="H15" si="25">F37</f>
        <v>570.5</v>
      </c>
      <c r="I15" s="90">
        <f t="shared" si="1"/>
        <v>108.6266223942402</v>
      </c>
      <c r="J15" s="90">
        <f t="shared" si="2"/>
        <v>108.93330251654831</v>
      </c>
      <c r="K15" s="97">
        <f t="shared" si="3"/>
        <v>-0.28232500978910113</v>
      </c>
    </row>
    <row r="16" spans="1:11" x14ac:dyDescent="0.25">
      <c r="A16" s="90">
        <v>54</v>
      </c>
      <c r="B16" s="94">
        <f t="shared" si="0"/>
        <v>0.9</v>
      </c>
      <c r="C16" s="90">
        <v>1033</v>
      </c>
      <c r="D16" s="90">
        <v>563</v>
      </c>
      <c r="E16" s="90">
        <v>713.5</v>
      </c>
      <c r="F16" s="90">
        <v>581</v>
      </c>
      <c r="G16" s="90">
        <f t="shared" ref="G16" si="26">E40</f>
        <v>1033.5</v>
      </c>
      <c r="H16" s="90">
        <f t="shared" ref="H16" si="27">F40</f>
        <v>567</v>
      </c>
      <c r="I16" s="90">
        <f t="shared" si="1"/>
        <v>111.90525483396704</v>
      </c>
      <c r="J16" s="90">
        <f t="shared" si="2"/>
        <v>112.129528583945</v>
      </c>
      <c r="K16" s="97">
        <f t="shared" si="3"/>
        <v>-0.2004139576025461</v>
      </c>
    </row>
    <row r="17" spans="1:11" x14ac:dyDescent="0.25">
      <c r="A17" s="90">
        <v>57</v>
      </c>
      <c r="B17" s="94">
        <f t="shared" si="0"/>
        <v>0.95</v>
      </c>
      <c r="C17" s="90">
        <v>1077</v>
      </c>
      <c r="D17" s="90">
        <v>560</v>
      </c>
      <c r="E17" s="90">
        <v>724.5</v>
      </c>
      <c r="F17" s="90">
        <v>582</v>
      </c>
      <c r="G17" s="90">
        <f t="shared" ref="G17" si="28">E43</f>
        <v>1076</v>
      </c>
      <c r="H17" s="90">
        <f t="shared" ref="H17" si="29">F43</f>
        <v>566.5</v>
      </c>
      <c r="I17" s="90">
        <f t="shared" si="1"/>
        <v>115.46561666203152</v>
      </c>
      <c r="J17" s="90">
        <f t="shared" si="2"/>
        <v>115.66797036134301</v>
      </c>
      <c r="K17" s="97">
        <f t="shared" si="3"/>
        <v>-0.17525017850446142</v>
      </c>
    </row>
    <row r="18" spans="1:11" x14ac:dyDescent="0.25">
      <c r="A18" s="90">
        <v>60</v>
      </c>
      <c r="B18" s="94">
        <f t="shared" si="0"/>
        <v>1</v>
      </c>
      <c r="C18" s="90">
        <v>1123</v>
      </c>
      <c r="D18" s="90">
        <v>559</v>
      </c>
      <c r="E18" s="90">
        <v>734.5</v>
      </c>
      <c r="F18" s="90">
        <v>579.5</v>
      </c>
      <c r="G18" s="90">
        <f t="shared" ref="G18" si="30">E46</f>
        <v>1122.5</v>
      </c>
      <c r="H18" s="90">
        <f t="shared" ref="H18" si="31">F46</f>
        <v>563</v>
      </c>
      <c r="I18" s="90">
        <f t="shared" si="1"/>
        <v>119.32237499346144</v>
      </c>
      <c r="J18" s="90">
        <f t="shared" si="2"/>
        <v>119.44989552517087</v>
      </c>
      <c r="K18" s="97">
        <f t="shared" si="3"/>
        <v>-0.106870594652867</v>
      </c>
    </row>
    <row r="19" spans="1:11" x14ac:dyDescent="0.25">
      <c r="A19" s="90">
        <v>63</v>
      </c>
      <c r="B19" s="94">
        <f t="shared" si="0"/>
        <v>1.05</v>
      </c>
      <c r="C19" s="90">
        <v>1165</v>
      </c>
      <c r="D19" s="90">
        <v>556</v>
      </c>
      <c r="E19" s="90">
        <v>745.5</v>
      </c>
      <c r="F19" s="90">
        <v>580.5</v>
      </c>
      <c r="G19" s="90">
        <f t="shared" ref="G19" si="32">E49</f>
        <v>1165.5</v>
      </c>
      <c r="H19" s="90">
        <f t="shared" ref="H19" si="33">F49</f>
        <v>559.5</v>
      </c>
      <c r="I19" s="90">
        <f t="shared" si="1"/>
        <v>122.78855313577891</v>
      </c>
      <c r="J19" s="90">
        <f t="shared" si="2"/>
        <v>122.97518852130924</v>
      </c>
      <c r="K19" s="97">
        <f t="shared" si="3"/>
        <v>-0.15199738148550598</v>
      </c>
    </row>
    <row r="20" spans="1:11" x14ac:dyDescent="0.25">
      <c r="A20" s="90">
        <v>66</v>
      </c>
      <c r="B20" s="94">
        <f t="shared" si="0"/>
        <v>1.1000000000000001</v>
      </c>
      <c r="C20" s="90">
        <v>1211</v>
      </c>
      <c r="D20" s="90">
        <v>554</v>
      </c>
      <c r="E20" s="90">
        <v>759</v>
      </c>
      <c r="F20" s="90">
        <v>578.5</v>
      </c>
      <c r="G20" s="90">
        <f t="shared" ref="G20" si="34">E52</f>
        <v>1209.5</v>
      </c>
      <c r="H20" s="90">
        <f t="shared" ref="H20" si="35">F52</f>
        <v>561</v>
      </c>
      <c r="I20" s="90">
        <f t="shared" si="1"/>
        <v>126.67217224503875</v>
      </c>
      <c r="J20" s="90">
        <f t="shared" si="2"/>
        <v>126.82116274652287</v>
      </c>
      <c r="K20" s="97">
        <f t="shared" si="3"/>
        <v>-0.11761896779973839</v>
      </c>
    </row>
    <row r="21" spans="1:11" x14ac:dyDescent="0.25">
      <c r="A21" s="90">
        <v>69</v>
      </c>
      <c r="B21" s="94">
        <f t="shared" si="0"/>
        <v>1.1499999999999999</v>
      </c>
      <c r="C21" s="90">
        <v>1256</v>
      </c>
      <c r="D21" s="90">
        <v>551</v>
      </c>
      <c r="E21" s="90">
        <v>770.5</v>
      </c>
      <c r="F21" s="90">
        <v>577.5</v>
      </c>
      <c r="G21" s="90">
        <f t="shared" ref="G21" si="36">E55</f>
        <v>1256</v>
      </c>
      <c r="H21" s="90">
        <f t="shared" ref="H21" si="37">F55</f>
        <v>561</v>
      </c>
      <c r="I21" s="90">
        <f t="shared" si="1"/>
        <v>130.46185471778594</v>
      </c>
      <c r="J21" s="90">
        <f t="shared" si="2"/>
        <v>130.84688733303793</v>
      </c>
      <c r="K21" s="97">
        <f t="shared" si="3"/>
        <v>-0.29513041653814176</v>
      </c>
    </row>
    <row r="22" spans="1:11" x14ac:dyDescent="0.25">
      <c r="A22" s="90">
        <v>72</v>
      </c>
      <c r="B22" s="94">
        <f t="shared" si="0"/>
        <v>1.2</v>
      </c>
      <c r="C22" s="90">
        <v>1299</v>
      </c>
      <c r="D22" s="90">
        <v>550</v>
      </c>
      <c r="E22" s="90">
        <v>782.5</v>
      </c>
      <c r="F22" s="90">
        <v>577.5</v>
      </c>
      <c r="G22" s="90">
        <f t="shared" ref="G22" si="38">E58</f>
        <v>1299</v>
      </c>
      <c r="H22" s="90">
        <f t="shared" ref="H22" si="39">F58</f>
        <v>560.5</v>
      </c>
      <c r="I22" s="90">
        <f t="shared" si="1"/>
        <v>134.18039645301184</v>
      </c>
      <c r="J22" s="90">
        <f t="shared" si="2"/>
        <v>134.57295157641173</v>
      </c>
      <c r="K22" s="97">
        <f t="shared" si="3"/>
        <v>-0.2925577310671868</v>
      </c>
    </row>
    <row r="23" spans="1:11" x14ac:dyDescent="0.25">
      <c r="A23" s="90">
        <v>75</v>
      </c>
      <c r="B23" s="94">
        <f t="shared" si="0"/>
        <v>1.25</v>
      </c>
      <c r="C23" s="90">
        <v>1343</v>
      </c>
      <c r="D23" s="90">
        <v>548</v>
      </c>
      <c r="E23" s="90">
        <v>796.5</v>
      </c>
      <c r="F23" s="90">
        <v>578</v>
      </c>
      <c r="G23" s="90">
        <f t="shared" ref="G23" si="40">E61</f>
        <v>1344</v>
      </c>
      <c r="H23" s="90">
        <f t="shared" ref="H23" si="41">F61</f>
        <v>555</v>
      </c>
      <c r="I23" s="90">
        <f t="shared" si="1"/>
        <v>137.9721247929871</v>
      </c>
      <c r="J23" s="90">
        <f t="shared" si="2"/>
        <v>138.31296945716031</v>
      </c>
      <c r="K23" s="97">
        <f t="shared" si="3"/>
        <v>-0.24703878749755162</v>
      </c>
    </row>
    <row r="24" spans="1:11" x14ac:dyDescent="0.25">
      <c r="A24" s="90">
        <v>78</v>
      </c>
      <c r="B24" s="94">
        <f t="shared" si="0"/>
        <v>1.3</v>
      </c>
      <c r="C24" s="90">
        <v>1391</v>
      </c>
      <c r="D24" s="90">
        <v>564</v>
      </c>
      <c r="E24" s="90">
        <v>811</v>
      </c>
      <c r="F24" s="90">
        <v>577</v>
      </c>
      <c r="G24" s="90">
        <f t="shared" ref="G24" si="42">E64</f>
        <v>1390.5</v>
      </c>
      <c r="H24" s="90">
        <f t="shared" ref="H24" si="43">F64</f>
        <v>554.5</v>
      </c>
      <c r="I24" s="90">
        <f t="shared" si="1"/>
        <v>142.77485069042987</v>
      </c>
      <c r="J24" s="90">
        <f t="shared" si="2"/>
        <v>142.39358897056573</v>
      </c>
      <c r="K24" s="97">
        <f t="shared" si="3"/>
        <v>0.26703702929503237</v>
      </c>
    </row>
    <row r="25" spans="1:11" x14ac:dyDescent="0.25">
      <c r="E25" s="90">
        <v>826</v>
      </c>
      <c r="F25" s="90">
        <v>578</v>
      </c>
      <c r="K25" s="90">
        <f>SUM(K3:K24)/22</f>
        <v>-0.2065009435289008</v>
      </c>
    </row>
    <row r="26" spans="1:11" x14ac:dyDescent="0.25">
      <c r="E26" s="90">
        <v>839.5</v>
      </c>
      <c r="F26" s="90">
        <v>576.5</v>
      </c>
    </row>
    <row r="27" spans="1:11" x14ac:dyDescent="0.25">
      <c r="E27" s="90">
        <v>851.5</v>
      </c>
      <c r="F27" s="90">
        <v>577</v>
      </c>
    </row>
    <row r="28" spans="1:11" x14ac:dyDescent="0.25">
      <c r="E28" s="90">
        <v>866</v>
      </c>
      <c r="F28" s="90">
        <v>576.5</v>
      </c>
    </row>
    <row r="29" spans="1:11" x14ac:dyDescent="0.25">
      <c r="E29" s="90">
        <v>880</v>
      </c>
      <c r="F29" s="90">
        <v>576.5</v>
      </c>
    </row>
    <row r="30" spans="1:11" x14ac:dyDescent="0.25">
      <c r="E30" s="90">
        <v>891</v>
      </c>
      <c r="F30" s="90">
        <v>576</v>
      </c>
    </row>
    <row r="31" spans="1:11" x14ac:dyDescent="0.25">
      <c r="E31" s="90">
        <v>904.5</v>
      </c>
      <c r="F31" s="90">
        <v>570.5</v>
      </c>
    </row>
    <row r="32" spans="1:11" x14ac:dyDescent="0.25">
      <c r="E32" s="90">
        <v>918</v>
      </c>
      <c r="F32" s="90">
        <v>569.5</v>
      </c>
    </row>
    <row r="33" spans="5:6" x14ac:dyDescent="0.25">
      <c r="E33" s="90">
        <v>932.5</v>
      </c>
      <c r="F33" s="90">
        <v>569.5</v>
      </c>
    </row>
    <row r="34" spans="5:6" x14ac:dyDescent="0.25">
      <c r="E34" s="90">
        <v>947</v>
      </c>
      <c r="F34" s="90">
        <v>568.5</v>
      </c>
    </row>
    <row r="35" spans="5:6" x14ac:dyDescent="0.25">
      <c r="E35" s="90">
        <v>963</v>
      </c>
      <c r="F35" s="90">
        <v>569.5</v>
      </c>
    </row>
    <row r="36" spans="5:6" x14ac:dyDescent="0.25">
      <c r="E36" s="90">
        <v>978.5</v>
      </c>
      <c r="F36" s="90">
        <v>570</v>
      </c>
    </row>
    <row r="37" spans="5:6" x14ac:dyDescent="0.25">
      <c r="E37" s="90">
        <v>993</v>
      </c>
      <c r="F37" s="90">
        <v>570.5</v>
      </c>
    </row>
    <row r="38" spans="5:6" x14ac:dyDescent="0.25">
      <c r="E38" s="90">
        <v>1006</v>
      </c>
      <c r="F38" s="90">
        <v>570</v>
      </c>
    </row>
    <row r="39" spans="5:6" x14ac:dyDescent="0.25">
      <c r="E39" s="90">
        <v>1019</v>
      </c>
      <c r="F39" s="90">
        <v>568.5</v>
      </c>
    </row>
    <row r="40" spans="5:6" x14ac:dyDescent="0.25">
      <c r="E40" s="90">
        <v>1033.5</v>
      </c>
      <c r="F40" s="90">
        <v>567</v>
      </c>
    </row>
    <row r="41" spans="5:6" x14ac:dyDescent="0.25">
      <c r="E41" s="90">
        <v>1047.5</v>
      </c>
      <c r="F41" s="90">
        <v>566.5</v>
      </c>
    </row>
    <row r="42" spans="5:6" x14ac:dyDescent="0.25">
      <c r="E42" s="90">
        <v>1062.5</v>
      </c>
      <c r="F42" s="90">
        <v>567</v>
      </c>
    </row>
    <row r="43" spans="5:6" x14ac:dyDescent="0.25">
      <c r="E43" s="90">
        <v>1076</v>
      </c>
      <c r="F43" s="90">
        <v>566.5</v>
      </c>
    </row>
    <row r="44" spans="5:6" x14ac:dyDescent="0.25">
      <c r="E44" s="90">
        <v>1092</v>
      </c>
      <c r="F44" s="90">
        <v>566</v>
      </c>
    </row>
    <row r="45" spans="5:6" x14ac:dyDescent="0.25">
      <c r="E45" s="90">
        <v>1107</v>
      </c>
      <c r="F45" s="90">
        <v>565.5</v>
      </c>
    </row>
    <row r="46" spans="5:6" x14ac:dyDescent="0.25">
      <c r="E46" s="90">
        <v>1122.5</v>
      </c>
      <c r="F46" s="90">
        <v>563</v>
      </c>
    </row>
    <row r="47" spans="5:6" x14ac:dyDescent="0.25">
      <c r="E47" s="90">
        <v>1139</v>
      </c>
      <c r="F47" s="90">
        <v>561.5</v>
      </c>
    </row>
    <row r="48" spans="5:6" x14ac:dyDescent="0.25">
      <c r="E48" s="90">
        <v>1150.5</v>
      </c>
      <c r="F48" s="90">
        <v>559.5</v>
      </c>
    </row>
    <row r="49" spans="5:6" x14ac:dyDescent="0.25">
      <c r="E49" s="90">
        <v>1165.5</v>
      </c>
      <c r="F49" s="90">
        <v>559.5</v>
      </c>
    </row>
    <row r="50" spans="5:6" x14ac:dyDescent="0.25">
      <c r="E50" s="90">
        <v>1178.5</v>
      </c>
      <c r="F50" s="90">
        <v>559.5</v>
      </c>
    </row>
    <row r="51" spans="5:6" x14ac:dyDescent="0.25">
      <c r="E51" s="90">
        <v>1193.5</v>
      </c>
      <c r="F51" s="90">
        <v>559</v>
      </c>
    </row>
    <row r="52" spans="5:6" x14ac:dyDescent="0.25">
      <c r="E52" s="90">
        <v>1209.5</v>
      </c>
      <c r="F52" s="90">
        <v>561</v>
      </c>
    </row>
    <row r="53" spans="5:6" x14ac:dyDescent="0.25">
      <c r="E53" s="90">
        <v>1225.5</v>
      </c>
      <c r="F53" s="90">
        <v>562</v>
      </c>
    </row>
    <row r="54" spans="5:6" x14ac:dyDescent="0.25">
      <c r="E54" s="90">
        <v>1241.5</v>
      </c>
      <c r="F54" s="90">
        <v>562.5</v>
      </c>
    </row>
    <row r="55" spans="5:6" x14ac:dyDescent="0.25">
      <c r="E55" s="90">
        <v>1256</v>
      </c>
      <c r="F55" s="90">
        <v>561</v>
      </c>
    </row>
    <row r="56" spans="5:6" x14ac:dyDescent="0.25">
      <c r="E56" s="90">
        <v>1271.5</v>
      </c>
      <c r="F56" s="90">
        <v>561</v>
      </c>
    </row>
    <row r="57" spans="5:6" x14ac:dyDescent="0.25">
      <c r="E57" s="90">
        <v>1285</v>
      </c>
      <c r="F57" s="90">
        <v>561.5</v>
      </c>
    </row>
    <row r="58" spans="5:6" x14ac:dyDescent="0.25">
      <c r="E58" s="90">
        <v>1299</v>
      </c>
      <c r="F58" s="90">
        <v>560.5</v>
      </c>
    </row>
    <row r="59" spans="5:6" x14ac:dyDescent="0.25">
      <c r="E59" s="90">
        <v>1314</v>
      </c>
      <c r="F59" s="90">
        <v>560.5</v>
      </c>
    </row>
    <row r="60" spans="5:6" x14ac:dyDescent="0.25">
      <c r="E60" s="90">
        <v>1330</v>
      </c>
      <c r="F60" s="90">
        <v>560</v>
      </c>
    </row>
    <row r="61" spans="5:6" x14ac:dyDescent="0.25">
      <c r="E61" s="90">
        <v>1344</v>
      </c>
      <c r="F61" s="90">
        <v>555</v>
      </c>
    </row>
    <row r="62" spans="5:6" x14ac:dyDescent="0.25">
      <c r="E62" s="90">
        <v>1360</v>
      </c>
      <c r="F62" s="90">
        <v>554</v>
      </c>
    </row>
    <row r="63" spans="5:6" x14ac:dyDescent="0.25">
      <c r="E63" s="90">
        <v>1375.5</v>
      </c>
      <c r="F63" s="90">
        <v>553.5</v>
      </c>
    </row>
    <row r="64" spans="5:6" x14ac:dyDescent="0.25">
      <c r="E64" s="90">
        <v>1390.5</v>
      </c>
      <c r="F64" s="90">
        <v>554.5</v>
      </c>
    </row>
    <row r="65" spans="5:6" x14ac:dyDescent="0.25">
      <c r="E65" s="90">
        <v>1404.5</v>
      </c>
      <c r="F65" s="90">
        <v>554.5</v>
      </c>
    </row>
    <row r="66" spans="5:6" x14ac:dyDescent="0.25">
      <c r="E66" s="90">
        <v>1418.5</v>
      </c>
      <c r="F66" s="90">
        <v>555.5</v>
      </c>
    </row>
    <row r="67" spans="5:6" x14ac:dyDescent="0.25">
      <c r="E67" s="90">
        <v>1433</v>
      </c>
      <c r="F67" s="90">
        <v>556</v>
      </c>
    </row>
    <row r="68" spans="5:6" x14ac:dyDescent="0.25">
      <c r="E68" s="90">
        <v>1449.5</v>
      </c>
      <c r="F68" s="90">
        <v>555.5</v>
      </c>
    </row>
    <row r="69" spans="5:6" x14ac:dyDescent="0.25">
      <c r="E69" s="90">
        <v>1464</v>
      </c>
      <c r="F69" s="90">
        <v>548</v>
      </c>
    </row>
    <row r="70" spans="5:6" x14ac:dyDescent="0.25">
      <c r="E70" s="90">
        <v>1479.5</v>
      </c>
      <c r="F70" s="90">
        <v>547.5</v>
      </c>
    </row>
    <row r="71" spans="5:6" x14ac:dyDescent="0.25">
      <c r="E71" s="90">
        <v>1494</v>
      </c>
      <c r="F71" s="90">
        <v>547.5</v>
      </c>
    </row>
    <row r="72" spans="5:6" x14ac:dyDescent="0.25">
      <c r="E72" s="90">
        <v>1508.5</v>
      </c>
      <c r="F72" s="90">
        <v>548</v>
      </c>
    </row>
    <row r="73" spans="5:6" x14ac:dyDescent="0.25">
      <c r="E73" s="90">
        <v>1523.5</v>
      </c>
      <c r="F73" s="90">
        <v>547.5</v>
      </c>
    </row>
    <row r="74" spans="5:6" x14ac:dyDescent="0.25">
      <c r="E74" s="90">
        <v>1537.5</v>
      </c>
      <c r="F74" s="90">
        <v>545.5</v>
      </c>
    </row>
    <row r="75" spans="5:6" x14ac:dyDescent="0.25">
      <c r="E75" s="90">
        <v>1552</v>
      </c>
      <c r="F75" s="90">
        <v>544.5</v>
      </c>
    </row>
    <row r="76" spans="5:6" x14ac:dyDescent="0.25">
      <c r="E76" s="90">
        <v>1566.5</v>
      </c>
      <c r="F76" s="90">
        <v>542.5</v>
      </c>
    </row>
    <row r="77" spans="5:6" x14ac:dyDescent="0.25">
      <c r="E77" s="90">
        <v>1583.5</v>
      </c>
      <c r="F77" s="90">
        <v>543.5</v>
      </c>
    </row>
    <row r="78" spans="5:6" x14ac:dyDescent="0.25">
      <c r="E78" s="90">
        <v>1601</v>
      </c>
      <c r="F78" s="90">
        <v>544</v>
      </c>
    </row>
    <row r="79" spans="5:6" x14ac:dyDescent="0.25">
      <c r="E79" s="90">
        <v>1617</v>
      </c>
      <c r="F79" s="90">
        <v>543.5</v>
      </c>
    </row>
    <row r="80" spans="5:6" x14ac:dyDescent="0.25">
      <c r="E80" s="90">
        <v>1630.5</v>
      </c>
      <c r="F80" s="90">
        <v>542</v>
      </c>
    </row>
    <row r="81" spans="5:6" x14ac:dyDescent="0.25">
      <c r="E81" s="90">
        <v>1642</v>
      </c>
      <c r="F81" s="90">
        <v>542</v>
      </c>
    </row>
    <row r="82" spans="5:6" x14ac:dyDescent="0.25">
      <c r="E82" s="90">
        <v>1658.5</v>
      </c>
      <c r="F82" s="90">
        <v>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8" baseType="lpstr">
      <vt:lpstr>SlopeResults</vt:lpstr>
      <vt:lpstr>TrackingData</vt:lpstr>
      <vt:lpstr>TrackingData_Normalized</vt:lpstr>
      <vt:lpstr>Data_Compiled</vt:lpstr>
      <vt:lpstr>Threshold_Test</vt:lpstr>
      <vt:lpstr>XvT (1)</vt:lpstr>
      <vt:lpstr>logXvlogT</vt:lpstr>
      <vt:lpstr>XvT</vt:lpstr>
      <vt:lpstr>XvT (2)</vt:lpstr>
      <vt:lpstr>UvT</vt:lpstr>
      <vt:lpstr>AvT</vt:lpstr>
      <vt:lpstr>REvT</vt:lpstr>
      <vt:lpstr>log(x)vlog(t)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2016-08-30T00:58:59Z</dcterms:modified>
</cp:coreProperties>
</file>